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195" windowHeight="8445" tabRatio="765" activeTab="7"/>
  </bookViews>
  <sheets>
    <sheet name="N-65" sheetId="1" r:id="rId1"/>
    <sheet name="M65" sheetId="2" r:id="rId2"/>
    <sheet name="M80" sheetId="3" r:id="rId3"/>
    <sheet name="M90" sheetId="4" r:id="rId4"/>
    <sheet name="M100" sheetId="5" r:id="rId5"/>
    <sheet name="M+100" sheetId="6" r:id="rId6"/>
    <sheet name="Nostojärjestys ja telinekorkeus" sheetId="7" r:id="rId7"/>
    <sheet name="Joukkue" sheetId="8" r:id="rId8"/>
  </sheets>
  <definedNames/>
  <calcPr fullCalcOnLoad="1"/>
</workbook>
</file>

<file path=xl/sharedStrings.xml><?xml version="1.0" encoding="utf-8"?>
<sst xmlns="http://schemas.openxmlformats.org/spreadsheetml/2006/main" count="301" uniqueCount="139">
  <si>
    <t>Sija</t>
  </si>
  <si>
    <t>Nimi</t>
  </si>
  <si>
    <t>Tulos</t>
  </si>
  <si>
    <t>Paino</t>
  </si>
  <si>
    <t>Tanko</t>
  </si>
  <si>
    <t>Ero</t>
  </si>
  <si>
    <t>Sarja</t>
  </si>
  <si>
    <t>Nostojärjestys ja telinekorkeus</t>
  </si>
  <si>
    <t>Telinekorkeus</t>
  </si>
  <si>
    <t>Miehet 65 kg</t>
  </si>
  <si>
    <t>Miehet 80 kg</t>
  </si>
  <si>
    <t>Miehet 90 kg</t>
  </si>
  <si>
    <t>Miehet 110 kg</t>
  </si>
  <si>
    <t>Avoin</t>
  </si>
  <si>
    <t>Järjestys</t>
  </si>
  <si>
    <t>Naiset alle 65 kg</t>
  </si>
  <si>
    <t>HELVU</t>
  </si>
  <si>
    <t>opp</t>
  </si>
  <si>
    <t>uo</t>
  </si>
  <si>
    <t>Henri Tuurala</t>
  </si>
  <si>
    <t>JÄÄK</t>
  </si>
  <si>
    <t>Doh Nei</t>
  </si>
  <si>
    <t>KAJVU</t>
  </si>
  <si>
    <t>Jääk</t>
  </si>
  <si>
    <t>Sippu Aleksi</t>
  </si>
  <si>
    <t>LTN</t>
  </si>
  <si>
    <t>Linda Berg</t>
  </si>
  <si>
    <t>Jarkko Aaltonen</t>
  </si>
  <si>
    <t>SODVU</t>
  </si>
  <si>
    <t>Sakke Purolainen</t>
  </si>
  <si>
    <t>Roni Purolainen</t>
  </si>
  <si>
    <t>Niko Erkkola</t>
  </si>
  <si>
    <t>Miska Suhonen</t>
  </si>
  <si>
    <t>Stefan Rönkkö</t>
  </si>
  <si>
    <t>Miika Lähdesmäki</t>
  </si>
  <si>
    <t>Roope Ranta</t>
  </si>
  <si>
    <t>PSPR</t>
  </si>
  <si>
    <t>HÄMVU</t>
  </si>
  <si>
    <t>Elias Purola</t>
  </si>
  <si>
    <t>Eemeli Purola</t>
  </si>
  <si>
    <t>tkm</t>
  </si>
  <si>
    <t>PORKVU</t>
  </si>
  <si>
    <t>matr</t>
  </si>
  <si>
    <t>Räsänen Ville</t>
  </si>
  <si>
    <t>ALIK</t>
  </si>
  <si>
    <t>Riku Heikura</t>
  </si>
  <si>
    <t>Miikka Hyötylä</t>
  </si>
  <si>
    <t>PORPR</t>
  </si>
  <si>
    <t>Toivonen Jose</t>
  </si>
  <si>
    <t>Tkm</t>
  </si>
  <si>
    <t>Sundelin Antti</t>
  </si>
  <si>
    <t>Alik</t>
  </si>
  <si>
    <t>Kudel Samu</t>
  </si>
  <si>
    <t>HaVU</t>
  </si>
  <si>
    <t>Konsta Hänninen</t>
  </si>
  <si>
    <t>Nico Järvenpää</t>
  </si>
  <si>
    <t>Pion</t>
  </si>
  <si>
    <t>Ashworth James</t>
  </si>
  <si>
    <t>KOUVU</t>
  </si>
  <si>
    <t>Kok</t>
  </si>
  <si>
    <t>Pouttu Pyry</t>
  </si>
  <si>
    <t>Luutnantti</t>
  </si>
  <si>
    <t>Alexander Kyllönen</t>
  </si>
  <si>
    <t>RAJU</t>
  </si>
  <si>
    <t>VM</t>
  </si>
  <si>
    <t>Suunnittelija</t>
  </si>
  <si>
    <t>Jukka Lappalainen</t>
  </si>
  <si>
    <t>KUOVU</t>
  </si>
  <si>
    <t>vanhempi mvja</t>
  </si>
  <si>
    <t>Henri Aleksi Kaitera</t>
  </si>
  <si>
    <t>Nuorrvja</t>
  </si>
  <si>
    <t>Mikko Vihanta</t>
  </si>
  <si>
    <t>Vanhrvja</t>
  </si>
  <si>
    <t>Matti Riepponen</t>
  </si>
  <si>
    <t>INS</t>
  </si>
  <si>
    <t>TAMVU</t>
  </si>
  <si>
    <t>Henkilökunta</t>
  </si>
  <si>
    <t>Vanhempi rajavartija</t>
  </si>
  <si>
    <t>Olli-Pekka Sahi</t>
  </si>
  <si>
    <t>Opp</t>
  </si>
  <si>
    <t>Kuosari Osku</t>
  </si>
  <si>
    <t>Ylik</t>
  </si>
  <si>
    <t>Pynnönen Jimi</t>
  </si>
  <si>
    <t>LUOVU</t>
  </si>
  <si>
    <t>Siv</t>
  </si>
  <si>
    <t>Niinikoski Mikko</t>
  </si>
  <si>
    <t>Petri Koskela</t>
  </si>
  <si>
    <t>ROVVU</t>
  </si>
  <si>
    <t>yli 40v</t>
  </si>
  <si>
    <t>Seura</t>
  </si>
  <si>
    <t>KERS</t>
  </si>
  <si>
    <t>Arttu Kangas</t>
  </si>
  <si>
    <t>NIIVU</t>
  </si>
  <si>
    <t>Pentti Kuivanen</t>
  </si>
  <si>
    <t>Aleksis Kanerva</t>
  </si>
  <si>
    <t>Nostok</t>
  </si>
  <si>
    <t>Matikainen Leo</t>
  </si>
  <si>
    <t>DRI</t>
  </si>
  <si>
    <t>Heikkilä Roope</t>
  </si>
  <si>
    <t>Vanhanen Tino</t>
  </si>
  <si>
    <t xml:space="preserve">Miehet alle 100 kg </t>
  </si>
  <si>
    <t>Kajaanin varuskunnan urheilijat</t>
  </si>
  <si>
    <t>Helsingin varuskunnan urheilijat</t>
  </si>
  <si>
    <t>Kouvolan varuskunnan urheilijat</t>
  </si>
  <si>
    <t>Sodankylän varuskunnan urheilijat</t>
  </si>
  <si>
    <t>Haminan varuskunnan urheilijat</t>
  </si>
  <si>
    <t>Kuopion varuskunnan urheilijat</t>
  </si>
  <si>
    <t>Rajan urheilijat</t>
  </si>
  <si>
    <t>Tampereen varuskunnan urheilijat</t>
  </si>
  <si>
    <t>Hämeenlinnan varuskunnan urheilijat</t>
  </si>
  <si>
    <t>Porin prikaati</t>
  </si>
  <si>
    <t>Porkkalan varuskunnan urheilijat</t>
  </si>
  <si>
    <t>panssariprikaati</t>
  </si>
  <si>
    <t>Luonetjärven varuskunnan urheilijat</t>
  </si>
  <si>
    <t>Rovaniemen varuskunnan urheilijat</t>
  </si>
  <si>
    <t>Joukkuekilpailu</t>
  </si>
  <si>
    <t>Borman Tuomas</t>
  </si>
  <si>
    <t>Ahilgov Tamirlan</t>
  </si>
  <si>
    <t>HÄNVU</t>
  </si>
  <si>
    <t>Kapteeni</t>
  </si>
  <si>
    <t>Heikki Länsä</t>
  </si>
  <si>
    <t>HAMVU</t>
  </si>
  <si>
    <t>KUOVO</t>
  </si>
  <si>
    <t>PORVU</t>
  </si>
  <si>
    <t>yht. 83 toistoa</t>
  </si>
  <si>
    <t>RAJU 1</t>
  </si>
  <si>
    <t>RAJU 2</t>
  </si>
  <si>
    <t>Henri Kaitera</t>
  </si>
  <si>
    <t>yht.75 toistoa</t>
  </si>
  <si>
    <t>KAIVU</t>
  </si>
  <si>
    <t>yht. 69 toistoa</t>
  </si>
  <si>
    <t>Antti Sundelin</t>
  </si>
  <si>
    <t>yht. 53 toistoa</t>
  </si>
  <si>
    <t>HELVU 2</t>
  </si>
  <si>
    <t>yht. 38 toistoa</t>
  </si>
  <si>
    <t>Tino Vanhanen</t>
  </si>
  <si>
    <t>Ville Räsänen</t>
  </si>
  <si>
    <t>Ahlgov Tamirlan</t>
  </si>
  <si>
    <t>yht 29 toistoa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</si>
</sst>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"/>
    <numFmt numFmtId="168" formatCode="d\.m\.yyyy"/>
    <numFmt numFmtId="169" formatCode="0.000000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sz val="12"/>
      <color indexed="9"/>
      <name val="Arial"/>
      <family val="0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3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10" fillId="34" borderId="0" xfId="0" applyFont="1" applyFill="1" applyAlignment="1">
      <alignment/>
    </xf>
    <xf numFmtId="22" fontId="1" fillId="0" borderId="0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69" fontId="11" fillId="0" borderId="0" xfId="0" applyNumberFormat="1" applyFont="1" applyBorder="1" applyAlignment="1" applyProtection="1">
      <alignment vertical="top" wrapText="1"/>
      <protection locked="0"/>
    </xf>
    <xf numFmtId="167" fontId="7" fillId="0" borderId="0" xfId="0" applyNumberFormat="1" applyFont="1" applyAlignment="1">
      <alignment/>
    </xf>
    <xf numFmtId="169" fontId="11" fillId="0" borderId="0" xfId="0" applyNumberFormat="1" applyFont="1" applyBorder="1" applyAlignment="1" applyProtection="1">
      <alignment vertical="top" wrapText="1"/>
      <protection locked="0"/>
    </xf>
    <xf numFmtId="167" fontId="6" fillId="0" borderId="13" xfId="0" applyNumberFormat="1" applyFont="1" applyBorder="1" applyAlignment="1" applyProtection="1">
      <alignment vertical="top" wrapText="1"/>
      <protection/>
    </xf>
    <xf numFmtId="0" fontId="2" fillId="35" borderId="11" xfId="0" applyFont="1" applyFill="1" applyBorder="1" applyAlignment="1">
      <alignment/>
    </xf>
    <xf numFmtId="2" fontId="6" fillId="33" borderId="14" xfId="0" applyNumberFormat="1" applyFont="1" applyFill="1" applyBorder="1" applyAlignment="1" applyProtection="1">
      <alignment horizontal="center" vertical="top" wrapText="1"/>
      <protection/>
    </xf>
    <xf numFmtId="2" fontId="6" fillId="0" borderId="14" xfId="0" applyNumberFormat="1" applyFont="1" applyFill="1" applyBorder="1" applyAlignment="1" applyProtection="1">
      <alignment horizontal="center" vertical="top" wrapText="1"/>
      <protection/>
    </xf>
    <xf numFmtId="167" fontId="6" fillId="33" borderId="15" xfId="0" applyNumberFormat="1" applyFont="1" applyFill="1" applyBorder="1" applyAlignment="1" applyProtection="1">
      <alignment horizontal="center" vertical="top" wrapText="1"/>
      <protection/>
    </xf>
    <xf numFmtId="167" fontId="6" fillId="0" borderId="15" xfId="0" applyNumberFormat="1" applyFont="1" applyFill="1" applyBorder="1" applyAlignment="1" applyProtection="1">
      <alignment horizontal="center"/>
      <protection/>
    </xf>
    <xf numFmtId="2" fontId="6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" fillId="0" borderId="12" xfId="0" applyNumberFormat="1" applyFont="1" applyBorder="1" applyAlignment="1" applyProtection="1">
      <alignment horizontal="center" vertical="top" wrapText="1"/>
      <protection locked="0"/>
    </xf>
    <xf numFmtId="2" fontId="6" fillId="0" borderId="16" xfId="0" applyNumberFormat="1" applyFont="1" applyBorder="1" applyAlignment="1" applyProtection="1">
      <alignment horizontal="center" vertical="top" wrapText="1"/>
      <protection locked="0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6" fillId="0" borderId="13" xfId="0" applyNumberFormat="1" applyFont="1" applyBorder="1" applyAlignment="1" applyProtection="1">
      <alignment vertical="top" wrapText="1"/>
      <protection/>
    </xf>
    <xf numFmtId="1" fontId="6" fillId="0" borderId="13" xfId="0" applyNumberFormat="1" applyFont="1" applyFill="1" applyBorder="1" applyAlignment="1" applyProtection="1">
      <alignment horizontal="center" vertical="top" wrapText="1"/>
      <protection/>
    </xf>
    <xf numFmtId="1" fontId="6" fillId="33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2" fillId="35" borderId="11" xfId="0" applyFont="1" applyFill="1" applyBorder="1" applyAlignment="1">
      <alignment horizontal="left" indent="1"/>
    </xf>
    <xf numFmtId="0" fontId="2" fillId="36" borderId="11" xfId="0" applyFont="1" applyFill="1" applyBorder="1" applyAlignment="1">
      <alignment horizontal="left" indent="1"/>
    </xf>
    <xf numFmtId="169" fontId="1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2" fillId="36" borderId="11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35" borderId="17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>
      <alignment horizontal="left" indent="1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left" vertical="top" wrapText="1" inden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 vertical="top" wrapText="1"/>
      <protection locked="0"/>
    </xf>
    <xf numFmtId="167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34" borderId="19" xfId="0" applyFont="1" applyFill="1" applyBorder="1" applyAlignment="1" applyProtection="1">
      <alignment horizontal="center"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 horizontal="left" indent="1"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left" vertical="top" wrapText="1" indent="1"/>
      <protection locked="0"/>
    </xf>
    <xf numFmtId="167" fontId="6" fillId="34" borderId="0" xfId="0" applyNumberFormat="1" applyFont="1" applyFill="1" applyBorder="1" applyAlignment="1" applyProtection="1">
      <alignment horizontal="center" vertical="top" wrapText="1"/>
      <protection/>
    </xf>
    <xf numFmtId="2" fontId="6" fillId="34" borderId="0" xfId="0" applyNumberFormat="1" applyFont="1" applyFill="1" applyBorder="1" applyAlignment="1" applyProtection="1">
      <alignment horizontal="center" vertical="top" wrapText="1"/>
      <protection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0" fontId="55" fillId="0" borderId="13" xfId="47" applyFont="1" applyBorder="1" applyAlignment="1">
      <alignment horizontal="center"/>
      <protection/>
    </xf>
    <xf numFmtId="0" fontId="55" fillId="0" borderId="13" xfId="0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 locked="0"/>
    </xf>
    <xf numFmtId="0" fontId="15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15" fillId="0" borderId="13" xfId="0" applyFont="1" applyBorder="1" applyAlignment="1">
      <alignment horizontal="left"/>
    </xf>
    <xf numFmtId="0" fontId="56" fillId="0" borderId="13" xfId="47" applyFont="1" applyBorder="1" applyAlignment="1">
      <alignment horizontal="left"/>
      <protection/>
    </xf>
    <xf numFmtId="0" fontId="56" fillId="0" borderId="13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top" wrapText="1" indent="1"/>
      <protection locked="0"/>
    </xf>
    <xf numFmtId="0" fontId="6" fillId="0" borderId="0" xfId="0" applyFont="1" applyBorder="1" applyAlignment="1">
      <alignment horizontal="left" indent="1"/>
    </xf>
    <xf numFmtId="167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left"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 horizontal="center" vertical="top" wrapText="1"/>
      <protection locked="0"/>
    </xf>
    <xf numFmtId="167" fontId="6" fillId="33" borderId="0" xfId="0" applyNumberFormat="1" applyFont="1" applyFill="1" applyBorder="1" applyAlignment="1" applyProtection="1">
      <alignment horizontal="center" vertical="top" wrapText="1"/>
      <protection/>
    </xf>
    <xf numFmtId="2" fontId="6" fillId="33" borderId="0" xfId="0" applyNumberFormat="1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vertical="top" wrapText="1"/>
      <protection locked="0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" fontId="57" fillId="0" borderId="16" xfId="0" applyNumberFormat="1" applyFont="1" applyBorder="1" applyAlignment="1" applyProtection="1">
      <alignment horizontal="center" vertical="top" wrapText="1"/>
      <protection locked="0"/>
    </xf>
    <xf numFmtId="167" fontId="15" fillId="0" borderId="13" xfId="0" applyNumberFormat="1" applyFont="1" applyFill="1" applyBorder="1" applyAlignment="1" applyProtection="1">
      <alignment horizontal="center" vertical="top" wrapText="1"/>
      <protection/>
    </xf>
    <xf numFmtId="2" fontId="2" fillId="0" borderId="13" xfId="0" applyNumberFormat="1" applyFont="1" applyFill="1" applyBorder="1" applyAlignment="1" applyProtection="1">
      <alignment horizontal="center" vertical="top" wrapText="1"/>
      <protection/>
    </xf>
    <xf numFmtId="167" fontId="6" fillId="0" borderId="0" xfId="0" applyNumberFormat="1" applyFont="1" applyBorder="1" applyAlignment="1" applyProtection="1">
      <alignment vertical="top" wrapText="1"/>
      <protection/>
    </xf>
    <xf numFmtId="169" fontId="11" fillId="0" borderId="13" xfId="0" applyNumberFormat="1" applyFont="1" applyBorder="1" applyAlignment="1" applyProtection="1">
      <alignment vertical="top" wrapText="1"/>
      <protection locked="0"/>
    </xf>
    <xf numFmtId="167" fontId="7" fillId="0" borderId="13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" fontId="6" fillId="33" borderId="0" xfId="0" applyNumberFormat="1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7" fontId="6" fillId="33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15" fillId="0" borderId="29" xfId="0" applyFont="1" applyBorder="1" applyAlignment="1">
      <alignment/>
    </xf>
    <xf numFmtId="0" fontId="58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31" xfId="0" applyBorder="1" applyAlignment="1">
      <alignment/>
    </xf>
    <xf numFmtId="0" fontId="15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0" fontId="2" fillId="0" borderId="31" xfId="0" applyFont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0" fontId="15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8" fillId="0" borderId="34" xfId="0" applyFont="1" applyFill="1" applyBorder="1" applyAlignment="1" applyProtection="1">
      <alignment horizontal="center" vertical="top" wrapText="1"/>
      <protection locked="0"/>
    </xf>
    <xf numFmtId="0" fontId="58" fillId="37" borderId="12" xfId="0" applyFont="1" applyFill="1" applyBorder="1" applyAlignment="1" applyProtection="1">
      <alignment horizontal="center" vertical="top" wrapText="1"/>
      <protection locked="0"/>
    </xf>
    <xf numFmtId="0" fontId="58" fillId="0" borderId="23" xfId="0" applyFont="1" applyFill="1" applyBorder="1" applyAlignment="1" applyProtection="1">
      <alignment horizontal="center" vertical="top" wrapText="1"/>
      <protection locked="0"/>
    </xf>
    <xf numFmtId="0" fontId="58" fillId="37" borderId="23" xfId="0" applyFont="1" applyFill="1" applyBorder="1" applyAlignment="1" applyProtection="1">
      <alignment horizontal="center" vertical="top" wrapText="1"/>
      <protection locked="0"/>
    </xf>
    <xf numFmtId="0" fontId="58" fillId="0" borderId="13" xfId="0" applyFont="1" applyBorder="1" applyAlignment="1" applyProtection="1">
      <alignment horizontal="center"/>
      <protection locked="0"/>
    </xf>
    <xf numFmtId="0" fontId="58" fillId="37" borderId="12" xfId="0" applyFont="1" applyFill="1" applyBorder="1" applyAlignment="1" applyProtection="1">
      <alignment horizontal="center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167" fontId="15" fillId="0" borderId="31" xfId="0" applyNumberFormat="1" applyFont="1" applyFill="1" applyBorder="1" applyAlignment="1" applyProtection="1">
      <alignment horizontal="center" vertical="top" wrapText="1"/>
      <protection/>
    </xf>
    <xf numFmtId="2" fontId="2" fillId="0" borderId="31" xfId="0" applyNumberFormat="1" applyFont="1" applyFill="1" applyBorder="1" applyAlignment="1" applyProtection="1">
      <alignment horizontal="center" vertical="top" wrapText="1"/>
      <protection/>
    </xf>
    <xf numFmtId="167" fontId="15" fillId="0" borderId="32" xfId="0" applyNumberFormat="1" applyFont="1" applyFill="1" applyBorder="1" applyAlignment="1" applyProtection="1">
      <alignment horizontal="center" vertical="top" wrapText="1"/>
      <protection/>
    </xf>
    <xf numFmtId="2" fontId="2" fillId="0" borderId="32" xfId="0" applyNumberFormat="1" applyFont="1" applyFill="1" applyBorder="1" applyAlignment="1" applyProtection="1">
      <alignment horizontal="center" vertical="top" wrapText="1"/>
      <protection/>
    </xf>
    <xf numFmtId="0" fontId="58" fillId="0" borderId="23" xfId="0" applyFont="1" applyFill="1" applyBorder="1" applyAlignment="1" applyProtection="1">
      <alignment horizontal="center" vertical="center" wrapText="1"/>
      <protection locked="0"/>
    </xf>
    <xf numFmtId="0" fontId="58" fillId="0" borderId="23" xfId="0" applyFont="1" applyBorder="1" applyAlignment="1">
      <alignment horizontal="center" vertical="center"/>
    </xf>
    <xf numFmtId="0" fontId="58" fillId="33" borderId="35" xfId="0" applyFont="1" applyFill="1" applyBorder="1" applyAlignment="1" applyProtection="1">
      <alignment horizontal="center" vertical="top" wrapText="1"/>
      <protection locked="0"/>
    </xf>
    <xf numFmtId="0" fontId="0" fillId="0" borderId="36" xfId="0" applyBorder="1" applyAlignment="1">
      <alignment horizontal="left"/>
    </xf>
    <xf numFmtId="0" fontId="58" fillId="0" borderId="37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 horizontal="center"/>
    </xf>
    <xf numFmtId="0" fontId="6" fillId="0" borderId="26" xfId="0" applyFont="1" applyFill="1" applyBorder="1" applyAlignment="1" applyProtection="1">
      <alignment horizontal="center"/>
      <protection/>
    </xf>
    <xf numFmtId="0" fontId="58" fillId="0" borderId="25" xfId="0" applyFont="1" applyFill="1" applyBorder="1" applyAlignment="1" applyProtection="1">
      <alignment horizontal="center" vertical="top" wrapText="1"/>
      <protection locked="0"/>
    </xf>
    <xf numFmtId="0" fontId="58" fillId="37" borderId="25" xfId="0" applyFont="1" applyFill="1" applyBorder="1" applyAlignment="1" applyProtection="1">
      <alignment horizontal="center" vertical="top" wrapText="1"/>
      <protection locked="0"/>
    </xf>
    <xf numFmtId="0" fontId="15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8" borderId="13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9" xfId="0" applyFont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left"/>
    </xf>
    <xf numFmtId="0" fontId="15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38" borderId="31" xfId="0" applyFill="1" applyBorder="1" applyAlignment="1">
      <alignment/>
    </xf>
    <xf numFmtId="0" fontId="15" fillId="38" borderId="31" xfId="0" applyFont="1" applyFill="1" applyBorder="1" applyAlignment="1">
      <alignment/>
    </xf>
    <xf numFmtId="0" fontId="2" fillId="38" borderId="28" xfId="0" applyFont="1" applyFill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 horizontal="center"/>
    </xf>
    <xf numFmtId="2" fontId="6" fillId="0" borderId="44" xfId="0" applyNumberFormat="1" applyFont="1" applyBorder="1" applyAlignment="1" applyProtection="1">
      <alignment horizontal="center" vertical="top" wrapText="1"/>
      <protection locked="0"/>
    </xf>
    <xf numFmtId="2" fontId="6" fillId="0" borderId="44" xfId="0" applyNumberFormat="1" applyFont="1" applyFill="1" applyBorder="1" applyAlignment="1" applyProtection="1">
      <alignment horizontal="center" vertical="top" wrapText="1"/>
      <protection/>
    </xf>
    <xf numFmtId="2" fontId="6" fillId="0" borderId="45" xfId="0" applyNumberFormat="1" applyFont="1" applyFill="1" applyBorder="1" applyAlignment="1" applyProtection="1">
      <alignment horizontal="center" vertical="top" wrapText="1"/>
      <protection/>
    </xf>
    <xf numFmtId="2" fontId="6" fillId="0" borderId="46" xfId="0" applyNumberFormat="1" applyFont="1" applyFill="1" applyBorder="1" applyAlignment="1" applyProtection="1">
      <alignment horizontal="center" vertical="top" wrapText="1"/>
      <protection/>
    </xf>
    <xf numFmtId="167" fontId="6" fillId="0" borderId="30" xfId="0" applyNumberFormat="1" applyFont="1" applyFill="1" applyBorder="1" applyAlignment="1" applyProtection="1">
      <alignment horizontal="center" vertical="top" wrapText="1"/>
      <protection/>
    </xf>
    <xf numFmtId="167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47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Font="1" applyBorder="1" applyAlignment="1">
      <alignment horizontal="center" vertical="center"/>
    </xf>
    <xf numFmtId="167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167" fontId="6" fillId="0" borderId="37" xfId="0" applyNumberFormat="1" applyFont="1" applyFill="1" applyBorder="1" applyAlignment="1" applyProtection="1">
      <alignment horizontal="center" vertical="top" wrapText="1"/>
      <protection/>
    </xf>
    <xf numFmtId="0" fontId="58" fillId="38" borderId="1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7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9" xfId="0" applyNumberFormat="1" applyFont="1" applyFill="1" applyBorder="1" applyAlignment="1" applyProtection="1">
      <alignment horizontal="center" vertical="top" wrapText="1"/>
      <protection/>
    </xf>
    <xf numFmtId="167" fontId="6" fillId="0" borderId="25" xfId="0" applyNumberFormat="1" applyFont="1" applyFill="1" applyBorder="1" applyAlignment="1" applyProtection="1">
      <alignment horizontal="center" vertical="center" wrapText="1"/>
      <protection/>
    </xf>
    <xf numFmtId="167" fontId="6" fillId="0" borderId="25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vertical="center"/>
    </xf>
    <xf numFmtId="167" fontId="2" fillId="0" borderId="13" xfId="0" applyNumberFormat="1" applyFont="1" applyBorder="1" applyAlignment="1" applyProtection="1">
      <alignment horizontal="center" vertical="top" wrapText="1"/>
      <protection locked="0"/>
    </xf>
    <xf numFmtId="167" fontId="2" fillId="0" borderId="32" xfId="0" applyNumberFormat="1" applyFont="1" applyBorder="1" applyAlignment="1" applyProtection="1">
      <alignment horizontal="center" vertical="top" wrapText="1"/>
      <protection locked="0"/>
    </xf>
    <xf numFmtId="167" fontId="2" fillId="0" borderId="31" xfId="0" applyNumberFormat="1" applyFont="1" applyBorder="1" applyAlignment="1" applyProtection="1">
      <alignment horizontal="center" vertical="top" wrapText="1"/>
      <protection locked="0"/>
    </xf>
    <xf numFmtId="167" fontId="2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48" xfId="0" applyBorder="1" applyAlignment="1">
      <alignment/>
    </xf>
    <xf numFmtId="0" fontId="0" fillId="0" borderId="15" xfId="0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5" fillId="0" borderId="31" xfId="0" applyFont="1" applyBorder="1" applyAlignment="1">
      <alignment horizontal="left"/>
    </xf>
    <xf numFmtId="0" fontId="14" fillId="0" borderId="31" xfId="0" applyFont="1" applyBorder="1" applyAlignment="1">
      <alignment horizontal="center"/>
    </xf>
    <xf numFmtId="167" fontId="6" fillId="34" borderId="48" xfId="0" applyNumberFormat="1" applyFont="1" applyFill="1" applyBorder="1" applyAlignment="1" applyProtection="1">
      <alignment horizontal="center" vertical="top" wrapText="1"/>
      <protection/>
    </xf>
    <xf numFmtId="2" fontId="6" fillId="34" borderId="28" xfId="0" applyNumberFormat="1" applyFont="1" applyFill="1" applyBorder="1" applyAlignment="1" applyProtection="1">
      <alignment horizontal="center" vertical="top" wrapText="1"/>
      <protection/>
    </xf>
    <xf numFmtId="0" fontId="58" fillId="39" borderId="16" xfId="0" applyFont="1" applyFill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2" fillId="0" borderId="49" xfId="0" applyFont="1" applyBorder="1" applyAlignment="1" applyProtection="1">
      <alignment horizontal="center"/>
      <protection locked="0"/>
    </xf>
    <xf numFmtId="2" fontId="6" fillId="0" borderId="37" xfId="0" applyNumberFormat="1" applyFont="1" applyBorder="1" applyAlignment="1" applyProtection="1">
      <alignment horizontal="center" vertical="top" wrapText="1"/>
      <protection locked="0"/>
    </xf>
    <xf numFmtId="0" fontId="58" fillId="34" borderId="25" xfId="0" applyFont="1" applyFill="1" applyBorder="1" applyAlignment="1" applyProtection="1">
      <alignment horizontal="center" vertical="top" wrapText="1"/>
      <protection locked="0"/>
    </xf>
    <xf numFmtId="0" fontId="58" fillId="34" borderId="34" xfId="0" applyFont="1" applyFill="1" applyBorder="1" applyAlignment="1" applyProtection="1">
      <alignment horizontal="center" vertical="top" wrapText="1"/>
      <protection locked="0"/>
    </xf>
    <xf numFmtId="2" fontId="6" fillId="34" borderId="47" xfId="0" applyNumberFormat="1" applyFont="1" applyFill="1" applyBorder="1" applyAlignment="1" applyProtection="1">
      <alignment horizontal="center" vertical="top" wrapText="1"/>
      <protection/>
    </xf>
    <xf numFmtId="2" fontId="6" fillId="34" borderId="50" xfId="0" applyNumberFormat="1" applyFont="1" applyFill="1" applyBorder="1" applyAlignment="1" applyProtection="1">
      <alignment horizontal="center" vertical="top" wrapText="1"/>
      <protection/>
    </xf>
    <xf numFmtId="167" fontId="6" fillId="34" borderId="25" xfId="0" applyNumberFormat="1" applyFont="1" applyFill="1" applyBorder="1" applyAlignment="1" applyProtection="1">
      <alignment horizontal="center" vertical="top" wrapText="1"/>
      <protection/>
    </xf>
    <xf numFmtId="167" fontId="6" fillId="34" borderId="34" xfId="0" applyNumberFormat="1" applyFont="1" applyFill="1" applyBorder="1" applyAlignment="1" applyProtection="1">
      <alignment horizontal="center" vertical="top" wrapText="1"/>
      <protection/>
    </xf>
    <xf numFmtId="0" fontId="36" fillId="0" borderId="51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/>
    </xf>
    <xf numFmtId="0" fontId="38" fillId="0" borderId="15" xfId="47" applyBorder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Border="1" applyAlignment="1">
      <alignment horizontal="left"/>
    </xf>
    <xf numFmtId="167" fontId="6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 applyProtection="1">
      <alignment horizontal="center" vertical="top" wrapText="1"/>
      <protection locked="0"/>
    </xf>
    <xf numFmtId="167" fontId="0" fillId="0" borderId="50" xfId="0" applyNumberFormat="1" applyBorder="1" applyAlignment="1">
      <alignment/>
    </xf>
    <xf numFmtId="167" fontId="6" fillId="0" borderId="45" xfId="0" applyNumberFormat="1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167" fontId="6" fillId="0" borderId="34" xfId="0" applyNumberFormat="1" applyFont="1" applyFill="1" applyBorder="1" applyAlignment="1" applyProtection="1">
      <alignment horizontal="center" vertical="top" wrapText="1"/>
      <protection/>
    </xf>
    <xf numFmtId="2" fontId="6" fillId="0" borderId="50" xfId="0" applyNumberFormat="1" applyFont="1" applyFill="1" applyBorder="1" applyAlignment="1" applyProtection="1">
      <alignment horizontal="center" vertical="top" wrapText="1"/>
      <protection/>
    </xf>
    <xf numFmtId="0" fontId="58" fillId="0" borderId="55" xfId="0" applyFont="1" applyFill="1" applyBorder="1" applyAlignment="1" applyProtection="1">
      <alignment horizontal="center" vertical="top" wrapText="1"/>
      <protection locked="0"/>
    </xf>
    <xf numFmtId="0" fontId="0" fillId="0" borderId="56" xfId="0" applyBorder="1" applyAlignment="1">
      <alignment horizontal="left"/>
    </xf>
    <xf numFmtId="167" fontId="6" fillId="0" borderId="57" xfId="0" applyNumberFormat="1" applyFont="1" applyFill="1" applyBorder="1" applyAlignment="1" applyProtection="1">
      <alignment horizontal="center" vertical="top" wrapText="1"/>
      <protection locked="0"/>
    </xf>
    <xf numFmtId="167" fontId="6" fillId="0" borderId="55" xfId="0" applyNumberFormat="1" applyFont="1" applyFill="1" applyBorder="1" applyAlignment="1" applyProtection="1">
      <alignment horizontal="center" vertical="top" wrapText="1"/>
      <protection/>
    </xf>
    <xf numFmtId="2" fontId="6" fillId="0" borderId="49" xfId="0" applyNumberFormat="1" applyFont="1" applyFill="1" applyBorder="1" applyAlignment="1" applyProtection="1">
      <alignment horizontal="center" vertical="top" wrapText="1"/>
      <protection/>
    </xf>
    <xf numFmtId="2" fontId="6" fillId="33" borderId="58" xfId="0" applyNumberFormat="1" applyFont="1" applyFill="1" applyBorder="1" applyAlignment="1" applyProtection="1">
      <alignment horizontal="center" vertical="top" wrapText="1"/>
      <protection locked="0"/>
    </xf>
    <xf numFmtId="167" fontId="6" fillId="33" borderId="18" xfId="0" applyNumberFormat="1" applyFont="1" applyFill="1" applyBorder="1" applyAlignment="1" applyProtection="1">
      <alignment horizontal="center" vertical="top" wrapText="1"/>
      <protection/>
    </xf>
    <xf numFmtId="2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3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59" xfId="0" applyFont="1" applyBorder="1" applyAlignment="1">
      <alignment/>
    </xf>
    <xf numFmtId="0" fontId="58" fillId="0" borderId="31" xfId="0" applyFont="1" applyFill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>
      <alignment horizontal="center"/>
    </xf>
    <xf numFmtId="0" fontId="58" fillId="0" borderId="33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7" fontId="6" fillId="0" borderId="60" xfId="0" applyNumberFormat="1" applyFont="1" applyFill="1" applyBorder="1" applyAlignment="1" applyProtection="1">
      <alignment horizontal="center" vertical="top" wrapText="1"/>
      <protection/>
    </xf>
    <xf numFmtId="2" fontId="6" fillId="0" borderId="61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58" fillId="33" borderId="58" xfId="0" applyFont="1" applyFill="1" applyBorder="1" applyAlignment="1" applyProtection="1">
      <alignment horizontal="center" vertical="top" wrapText="1"/>
      <protection locked="0"/>
    </xf>
    <xf numFmtId="0" fontId="0" fillId="0" borderId="40" xfId="0" applyFon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18" xfId="0" applyFont="1" applyBorder="1" applyAlignment="1">
      <alignment horizontal="left" indent="3"/>
    </xf>
    <xf numFmtId="0" fontId="0" fillId="0" borderId="53" xfId="0" applyFont="1" applyBorder="1" applyAlignment="1">
      <alignment horizontal="left" indent="3"/>
    </xf>
    <xf numFmtId="0" fontId="0" fillId="0" borderId="53" xfId="0" applyFont="1" applyFill="1" applyBorder="1" applyAlignment="1">
      <alignment horizontal="left" indent="3"/>
    </xf>
    <xf numFmtId="0" fontId="0" fillId="0" borderId="0" xfId="0" applyFont="1" applyBorder="1" applyAlignment="1">
      <alignment horizontal="left" indent="3"/>
    </xf>
    <xf numFmtId="0" fontId="0" fillId="0" borderId="0" xfId="0" applyFont="1" applyFill="1" applyBorder="1" applyAlignment="1">
      <alignment horizontal="left" indent="3"/>
    </xf>
    <xf numFmtId="0" fontId="0" fillId="0" borderId="0" xfId="0" applyBorder="1" applyAlignment="1">
      <alignment horizontal="left" indent="3"/>
    </xf>
    <xf numFmtId="0" fontId="0" fillId="0" borderId="45" xfId="0" applyBorder="1" applyAlignment="1">
      <alignment horizontal="left" indent="3"/>
    </xf>
    <xf numFmtId="0" fontId="0" fillId="0" borderId="48" xfId="0" applyBorder="1" applyAlignment="1">
      <alignment horizontal="left" indent="3"/>
    </xf>
    <xf numFmtId="0" fontId="0" fillId="0" borderId="18" xfId="0" applyBorder="1" applyAlignment="1">
      <alignment horizontal="left" indent="3"/>
    </xf>
    <xf numFmtId="0" fontId="0" fillId="0" borderId="28" xfId="0" applyFont="1" applyFill="1" applyBorder="1" applyAlignment="1">
      <alignment/>
    </xf>
    <xf numFmtId="0" fontId="0" fillId="0" borderId="46" xfId="0" applyBorder="1" applyAlignment="1">
      <alignment horizontal="left" indent="3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dxfs count="4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6.emf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0.emf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9.emf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4.emf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2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0</xdr:rowOff>
    </xdr:from>
    <xdr:to>
      <xdr:col>12</xdr:col>
      <xdr:colOff>57150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40005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3</xdr:row>
      <xdr:rowOff>114300</xdr:rowOff>
    </xdr:from>
    <xdr:to>
      <xdr:col>12</xdr:col>
      <xdr:colOff>38100</xdr:colOff>
      <xdr:row>5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7143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7</xdr:row>
      <xdr:rowOff>19050</xdr:rowOff>
    </xdr:from>
    <xdr:to>
      <xdr:col>6</xdr:col>
      <xdr:colOff>123825</xdr:colOff>
      <xdr:row>17</xdr:row>
      <xdr:rowOff>104775</xdr:rowOff>
    </xdr:to>
    <xdr:pic>
      <xdr:nvPicPr>
        <xdr:cNvPr id="3" name="Kuva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419225"/>
          <a:ext cx="51435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2</xdr:row>
      <xdr:rowOff>28575</xdr:rowOff>
    </xdr:from>
    <xdr:to>
      <xdr:col>12</xdr:col>
      <xdr:colOff>85725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3</xdr:row>
      <xdr:rowOff>133350</xdr:rowOff>
    </xdr:from>
    <xdr:to>
      <xdr:col>12</xdr:col>
      <xdr:colOff>47625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73342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6</xdr:col>
      <xdr:colOff>447675</xdr:colOff>
      <xdr:row>20</xdr:row>
      <xdr:rowOff>85725</xdr:rowOff>
    </xdr:to>
    <xdr:pic>
      <xdr:nvPicPr>
        <xdr:cNvPr id="3" name="Kuv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2333625"/>
          <a:ext cx="51435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28575</xdr:rowOff>
    </xdr:from>
    <xdr:to>
      <xdr:col>12</xdr:col>
      <xdr:colOff>66675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3</xdr:row>
      <xdr:rowOff>133350</xdr:rowOff>
    </xdr:from>
    <xdr:to>
      <xdr:col>12</xdr:col>
      <xdr:colOff>47625</xdr:colOff>
      <xdr:row>4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7334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9525</xdr:rowOff>
    </xdr:from>
    <xdr:to>
      <xdr:col>6</xdr:col>
      <xdr:colOff>523875</xdr:colOff>
      <xdr:row>37</xdr:row>
      <xdr:rowOff>76200</xdr:rowOff>
    </xdr:to>
    <xdr:pic>
      <xdr:nvPicPr>
        <xdr:cNvPr id="3" name="Kuv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6086475"/>
          <a:ext cx="51435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28575</xdr:rowOff>
    </xdr:from>
    <xdr:to>
      <xdr:col>12</xdr:col>
      <xdr:colOff>66675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3</xdr:row>
      <xdr:rowOff>133350</xdr:rowOff>
    </xdr:from>
    <xdr:to>
      <xdr:col>12</xdr:col>
      <xdr:colOff>47625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3342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19</xdr:row>
      <xdr:rowOff>161925</xdr:rowOff>
    </xdr:from>
    <xdr:to>
      <xdr:col>5</xdr:col>
      <xdr:colOff>95250</xdr:colOff>
      <xdr:row>30</xdr:row>
      <xdr:rowOff>19050</xdr:rowOff>
    </xdr:to>
    <xdr:pic>
      <xdr:nvPicPr>
        <xdr:cNvPr id="3" name="Kuva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4924425"/>
          <a:ext cx="51435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19050</xdr:rowOff>
    </xdr:from>
    <xdr:to>
      <xdr:col>12</xdr:col>
      <xdr:colOff>66675</xdr:colOff>
      <xdr:row>5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19100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5</xdr:row>
      <xdr:rowOff>114300</xdr:rowOff>
    </xdr:from>
    <xdr:to>
      <xdr:col>12</xdr:col>
      <xdr:colOff>47625</xdr:colOff>
      <xdr:row>7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228725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0</xdr:rowOff>
    </xdr:from>
    <xdr:to>
      <xdr:col>6</xdr:col>
      <xdr:colOff>466725</xdr:colOff>
      <xdr:row>19</xdr:row>
      <xdr:rowOff>85725</xdr:rowOff>
    </xdr:to>
    <xdr:pic>
      <xdr:nvPicPr>
        <xdr:cNvPr id="3" name="Kuv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2047875"/>
          <a:ext cx="51435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28575</xdr:rowOff>
    </xdr:from>
    <xdr:to>
      <xdr:col>12</xdr:col>
      <xdr:colOff>66675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28625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3</xdr:row>
      <xdr:rowOff>133350</xdr:rowOff>
    </xdr:from>
    <xdr:to>
      <xdr:col>12</xdr:col>
      <xdr:colOff>47625</xdr:colOff>
      <xdr:row>5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73342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6</xdr:col>
      <xdr:colOff>447675</xdr:colOff>
      <xdr:row>18</xdr:row>
      <xdr:rowOff>85725</xdr:rowOff>
    </xdr:to>
    <xdr:pic>
      <xdr:nvPicPr>
        <xdr:cNvPr id="3" name="Kuva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800225"/>
          <a:ext cx="51435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95250</xdr:rowOff>
    </xdr:from>
    <xdr:to>
      <xdr:col>6</xdr:col>
      <xdr:colOff>419100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95300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</xdr:row>
      <xdr:rowOff>190500</xdr:rowOff>
    </xdr:from>
    <xdr:to>
      <xdr:col>6</xdr:col>
      <xdr:colOff>419100</xdr:colOff>
      <xdr:row>5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90575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5</xdr:row>
      <xdr:rowOff>85725</xdr:rowOff>
    </xdr:from>
    <xdr:to>
      <xdr:col>6</xdr:col>
      <xdr:colOff>419100</xdr:colOff>
      <xdr:row>6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085850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2"/>
  <dimension ref="A1:U28"/>
  <sheetViews>
    <sheetView showGridLines="0" zoomScalePageLayoutView="0" workbookViewId="0" topLeftCell="A1">
      <selection activeCell="P16" sqref="P16"/>
    </sheetView>
  </sheetViews>
  <sheetFormatPr defaultColWidth="9.140625" defaultRowHeight="12.75"/>
  <cols>
    <col min="1" max="1" width="7.57421875" style="0" customWidth="1"/>
    <col min="2" max="2" width="5.140625" style="0" customWidth="1"/>
    <col min="3" max="3" width="30.28125" style="0" customWidth="1"/>
    <col min="4" max="4" width="11.00390625" style="0" customWidth="1"/>
    <col min="5" max="5" width="16.00390625" style="0" customWidth="1"/>
    <col min="6" max="6" width="8.57421875" style="0" customWidth="1"/>
    <col min="7" max="7" width="8.421875" style="0" customWidth="1"/>
    <col min="8" max="8" width="7.8515625" style="0" customWidth="1"/>
    <col min="9" max="9" width="9.421875" style="1" customWidth="1"/>
    <col min="10" max="10" width="6.421875" style="0" customWidth="1"/>
    <col min="11" max="11" width="10.00390625" style="2" hidden="1" customWidth="1"/>
    <col min="16" max="16" width="14.421875" style="0" bestFit="1" customWidth="1"/>
  </cols>
  <sheetData>
    <row r="1" spans="1:12" ht="18.75" customHeight="1">
      <c r="A1" s="41" t="s">
        <v>15</v>
      </c>
      <c r="B1" s="41"/>
      <c r="D1" s="3"/>
      <c r="E1" s="3"/>
      <c r="F1" s="3"/>
      <c r="G1" s="3"/>
      <c r="H1" s="15"/>
      <c r="I1" s="5"/>
      <c r="J1" s="5"/>
      <c r="K1" s="14"/>
      <c r="L1" s="5"/>
    </row>
    <row r="2" ht="12.75">
      <c r="I2"/>
    </row>
    <row r="3" spans="1:15" ht="15.75" thickBot="1">
      <c r="A3" s="50" t="s">
        <v>0</v>
      </c>
      <c r="B3" s="50"/>
      <c r="C3" s="65" t="s">
        <v>1</v>
      </c>
      <c r="D3" s="65" t="s">
        <v>89</v>
      </c>
      <c r="E3" s="32" t="s">
        <v>6</v>
      </c>
      <c r="F3" s="32" t="s">
        <v>95</v>
      </c>
      <c r="G3" s="32" t="s">
        <v>3</v>
      </c>
      <c r="H3" s="32" t="s">
        <v>4</v>
      </c>
      <c r="I3" s="32" t="s">
        <v>5</v>
      </c>
      <c r="J3" s="32" t="s">
        <v>2</v>
      </c>
      <c r="K3" s="32" t="s">
        <v>14</v>
      </c>
      <c r="N3" s="38">
        <v>0.9180392928318084</v>
      </c>
      <c r="O3" s="38">
        <f ca="1">RAND()</f>
        <v>0.30381573694992314</v>
      </c>
    </row>
    <row r="4" spans="1:16" ht="15.75" customHeight="1">
      <c r="A4" s="181">
        <f>IF(J4&gt;0,RANK(J4,$J$4:$J$5,0),"")</f>
        <v>1</v>
      </c>
      <c r="B4" s="256" t="s">
        <v>25</v>
      </c>
      <c r="C4" s="103" t="s">
        <v>26</v>
      </c>
      <c r="D4" s="95" t="s">
        <v>22</v>
      </c>
      <c r="E4" s="74" t="s">
        <v>76</v>
      </c>
      <c r="F4" s="74">
        <v>9</v>
      </c>
      <c r="G4" s="255">
        <v>63.1</v>
      </c>
      <c r="H4" s="54">
        <f>IF(AND(C4="",G4=""),1,IF(G4="",0,CEILING(G4*0.666666,2.5)))</f>
        <v>42.5</v>
      </c>
      <c r="I4" s="52">
        <f>IF(G4="",-1,-(G4*0.666666)+H4)</f>
        <v>0.43337540000000274</v>
      </c>
      <c r="J4" s="170">
        <v>22</v>
      </c>
      <c r="K4" s="34">
        <f>IF(AND(C4="",G4="",J4=""),-1,IF(J4="",1-(H4/150+N4/100),IF('Nostojärjestys ja telinekorkeus'!$I$2="Avoin",J4,IF(#REF!="Veteraani",J4,IF(#REF!="Juniori 20",J4+1000,IF(#REF!="Juniori 17",J4+2000,J4+3000))))))</f>
        <v>22</v>
      </c>
      <c r="N4" s="37">
        <v>0.7613453315693415</v>
      </c>
      <c r="O4" s="38">
        <f aca="true" ca="1" t="shared" si="0" ref="O4:O23">RAND()</f>
        <v>0.9681636824716763</v>
      </c>
      <c r="P4" s="2"/>
    </row>
    <row r="5" spans="1:21" ht="15.75" customHeight="1">
      <c r="A5" s="181">
        <f>IF(J5&gt;0,RANK(J5,$J$4:$J$5,0),"")</f>
      </c>
      <c r="B5" s="257"/>
      <c r="C5" s="102"/>
      <c r="D5" s="94"/>
      <c r="E5" s="74"/>
      <c r="F5" s="74"/>
      <c r="G5" s="255"/>
      <c r="H5" s="54">
        <f>IF(AND(C5="",G5=""),1,IF(G5="",0,CEILING(G5*0.666666,2.5)))</f>
        <v>1</v>
      </c>
      <c r="I5" s="52">
        <f>IF(G5="",-1,-(G5*0.666666)+H5)</f>
        <v>-1</v>
      </c>
      <c r="J5" s="171"/>
      <c r="K5" s="17">
        <f>IF(AND(C5="",G5="",J5=""),-1,IF(J5="",1-(H5/150+N5/100),IF('Nostojärjestys ja telinekorkeus'!$I$2="Avoin",J5,IF(#REF!="Veteraani",J5,IF(#REF!="Juniori 20",J5+1000,IF(#REF!="Juniori 17",J5+2000,J5+3000))))))</f>
        <v>-1</v>
      </c>
      <c r="N5" s="37">
        <v>0.9458835699193431</v>
      </c>
      <c r="O5" s="38">
        <f ca="1" t="shared" si="0"/>
        <v>0.7608358265708675</v>
      </c>
      <c r="P5" s="44"/>
      <c r="U5" s="83"/>
    </row>
    <row r="6" spans="1:16" ht="15.75" customHeight="1">
      <c r="A6" s="69"/>
      <c r="B6" s="81"/>
      <c r="C6" s="81"/>
      <c r="D6" s="80"/>
      <c r="E6" s="82"/>
      <c r="F6" s="82"/>
      <c r="G6" s="83"/>
      <c r="H6" s="84"/>
      <c r="I6" s="85"/>
      <c r="J6" s="82"/>
      <c r="K6" s="78">
        <f>IF(AND(C6="",G6="",J6=""),-1,IF(J6="",1-(H6/150+N6/100),IF('Nostojärjestys ja telinekorkeus'!$I$2="Avoin",J6,IF(#REF!="Veteraani",J6,IF(#REF!="Juniori 20",J6+1000,IF(#REF!="Juniori 17",J6+2000,J6+3000))))))</f>
        <v>-1</v>
      </c>
      <c r="N6" s="37">
        <v>0.20937910765100876</v>
      </c>
      <c r="O6" s="38">
        <f ca="1" t="shared" si="0"/>
        <v>0.2813053661972823</v>
      </c>
      <c r="P6" s="2"/>
    </row>
    <row r="7" spans="1:15" ht="15.75" customHeight="1">
      <c r="A7" s="69"/>
      <c r="B7" s="81"/>
      <c r="C7" s="81"/>
      <c r="D7" s="80"/>
      <c r="E7" s="82"/>
      <c r="F7" s="82"/>
      <c r="G7" s="83"/>
      <c r="H7" s="84"/>
      <c r="I7" s="85"/>
      <c r="J7" s="82"/>
      <c r="K7" s="78">
        <f>IF(AND(C7="",G7="",J7=""),-1,IF(J7="",1-(H7/150+N7/100),IF('Nostojärjestys ja telinekorkeus'!$I$2="Avoin",J7,IF(#REF!="Veteraani",J7,IF(#REF!="Juniori 20",J7+1000,IF(#REF!="Juniori 17",J7+2000,J7+3000))))))</f>
        <v>-1</v>
      </c>
      <c r="N7" s="37">
        <v>0.09951603965231448</v>
      </c>
      <c r="O7" s="38">
        <f ca="1" t="shared" si="0"/>
        <v>0.26134810122329477</v>
      </c>
    </row>
    <row r="8" spans="1:15" ht="15.75" customHeight="1">
      <c r="A8" s="69"/>
      <c r="B8" s="81"/>
      <c r="C8" s="13"/>
      <c r="D8" s="80"/>
      <c r="E8" s="82"/>
      <c r="F8" s="82"/>
      <c r="G8" s="83"/>
      <c r="H8" s="84"/>
      <c r="I8" s="85"/>
      <c r="J8" s="13"/>
      <c r="K8" s="78">
        <f>IF(AND(C8="",G8="",J8=""),-1,IF(J8="",1-(H8/150+N8/100),IF('Nostojärjestys ja telinekorkeus'!$I$2="Avoin",J8,IF(#REF!="Veteraani",J8,IF(#REF!="Juniori 20",J8+1000,IF(#REF!="Juniori 17",J8+2000,J8+3000))))))</f>
        <v>-1</v>
      </c>
      <c r="N8" s="37">
        <v>0.9525332572291596</v>
      </c>
      <c r="O8" s="38">
        <f ca="1" t="shared" si="0"/>
        <v>0.19958128252834428</v>
      </c>
    </row>
    <row r="9" spans="1:15" ht="15.75" customHeight="1">
      <c r="A9" s="69"/>
      <c r="B9" s="81"/>
      <c r="C9" s="81"/>
      <c r="D9" s="80"/>
      <c r="E9" s="82"/>
      <c r="F9" s="82"/>
      <c r="G9" s="83"/>
      <c r="H9" s="84"/>
      <c r="I9" s="85"/>
      <c r="J9" s="13"/>
      <c r="K9" s="78">
        <f>IF(AND(C9="",G9="",J9=""),-1,IF(J9="",1-(H9/150+N9/100),IF('Nostojärjestys ja telinekorkeus'!$I$2="Avoin",J9,IF(#REF!="Veteraani",J9,IF(#REF!="Juniori 20",J9+1000,IF(#REF!="Juniori 17",J9+2000,J9+3000))))))</f>
        <v>-1</v>
      </c>
      <c r="N9" s="37">
        <v>0.24268564630403355</v>
      </c>
      <c r="O9" s="38">
        <f ca="1" t="shared" si="0"/>
        <v>0.7827747688072837</v>
      </c>
    </row>
    <row r="10" spans="1:15" ht="15.75" customHeight="1">
      <c r="A10" s="69"/>
      <c r="B10" s="81"/>
      <c r="C10" s="81"/>
      <c r="D10" s="80"/>
      <c r="E10" s="82"/>
      <c r="F10" s="82"/>
      <c r="G10" s="83"/>
      <c r="H10" s="84"/>
      <c r="I10" s="85"/>
      <c r="J10" s="82"/>
      <c r="K10" s="78">
        <f>IF(AND(C10="",G10="",J10=""),-1,IF(J10="",1-(H10/150+N10/100),IF('Nostojärjestys ja telinekorkeus'!$I$2="Avoin",J10,IF(#REF!="Veteraani",J10,IF(#REF!="Juniori 20",J10+1000,IF(#REF!="Juniori 17",J10+2000,J10+3000))))))</f>
        <v>-1</v>
      </c>
      <c r="N10" s="37">
        <v>0.19044870012894966</v>
      </c>
      <c r="O10" s="38">
        <f ca="1" t="shared" si="0"/>
        <v>0.8821920306908261</v>
      </c>
    </row>
    <row r="11" spans="1:15" ht="15.75" customHeight="1">
      <c r="A11" s="69"/>
      <c r="B11" s="81"/>
      <c r="C11" s="81"/>
      <c r="D11" s="80"/>
      <c r="E11" s="82"/>
      <c r="F11" s="82"/>
      <c r="G11" s="83"/>
      <c r="H11" s="84"/>
      <c r="I11" s="85"/>
      <c r="J11" s="82"/>
      <c r="K11" s="78">
        <f>IF(AND(C11="",G11="",J11=""),-1,IF(J11="",1-(H11/150+N11/100),IF('Nostojärjestys ja telinekorkeus'!$I$2="Avoin",J11,IF(#REF!="Veteraani",J11,IF(#REF!="Juniori 20",J11+1000,IF(#REF!="Juniori 17",J11+2000,J11+3000))))))</f>
        <v>-1</v>
      </c>
      <c r="N11" s="37">
        <v>0.9596820640982826</v>
      </c>
      <c r="O11" s="38">
        <f ca="1" t="shared" si="0"/>
        <v>0.020645426123701238</v>
      </c>
    </row>
    <row r="12" spans="1:15" ht="15.75" customHeight="1">
      <c r="A12" s="69"/>
      <c r="B12" s="81"/>
      <c r="C12" s="81"/>
      <c r="D12" s="80"/>
      <c r="E12" s="82"/>
      <c r="F12" s="82"/>
      <c r="G12" s="83"/>
      <c r="H12" s="84"/>
      <c r="I12" s="85"/>
      <c r="J12" s="82"/>
      <c r="K12" s="78">
        <f>IF(AND(C12="",G12="",J12=""),-1,IF(J12="",1-(H12/150+N12/100),IF('Nostojärjestys ja telinekorkeus'!$I$2="Avoin",J12,IF(#REF!="Veteraani",J12,IF(#REF!="Juniori 20",J12+1000,IF(#REF!="Juniori 17",J12+2000,J12+3000))))))</f>
        <v>-1</v>
      </c>
      <c r="N12" s="37">
        <v>0.2504716215969498</v>
      </c>
      <c r="O12" s="38">
        <f ca="1" t="shared" si="0"/>
        <v>0.9314055847045435</v>
      </c>
    </row>
    <row r="13" spans="1:15" ht="15.75" customHeight="1">
      <c r="A13" s="69"/>
      <c r="B13" s="81"/>
      <c r="C13" s="81"/>
      <c r="D13" s="80"/>
      <c r="E13" s="82"/>
      <c r="F13" s="82"/>
      <c r="G13" s="83"/>
      <c r="H13" s="84"/>
      <c r="I13" s="85"/>
      <c r="J13" s="13"/>
      <c r="K13" s="78">
        <f>IF(AND(C13="",G13="",J13=""),-1,IF(J13="",1-(H13/150+N13/100),IF('Nostojärjestys ja telinekorkeus'!$I$2="Avoin",J13,IF(#REF!="Veteraani",J13,IF(#REF!="Juniori 20",J13+1000,IF(#REF!="Juniori 17",J13+2000,J13+3000))))))</f>
        <v>-1</v>
      </c>
      <c r="N13" s="37">
        <v>0.8542146948552789</v>
      </c>
      <c r="O13" s="38">
        <f ca="1" t="shared" si="0"/>
        <v>0.5178147606782891</v>
      </c>
    </row>
    <row r="14" spans="1:15" ht="15.75" customHeight="1">
      <c r="A14" s="69"/>
      <c r="B14" s="81"/>
      <c r="C14" s="81"/>
      <c r="D14" s="80"/>
      <c r="E14" s="82"/>
      <c r="F14" s="82"/>
      <c r="G14" s="83"/>
      <c r="H14" s="84"/>
      <c r="I14" s="85"/>
      <c r="J14" s="13"/>
      <c r="K14" s="78">
        <f>IF(AND(C14="",G14="",J14=""),-1,IF(J14="",1-(H14/150+N14/100),IF('Nostojärjestys ja telinekorkeus'!$I$2="Avoin",J14,IF(#REF!="Veteraani",J14,IF(#REF!="Juniori 20",J14+1000,IF(#REF!="Juniori 17",J14+2000,J14+3000))))))</f>
        <v>-1</v>
      </c>
      <c r="N14" s="37">
        <v>0.5161827849139213</v>
      </c>
      <c r="O14" s="38">
        <f ca="1" t="shared" si="0"/>
        <v>0.30177779972919705</v>
      </c>
    </row>
    <row r="15" spans="1:15" ht="15.75" customHeight="1">
      <c r="A15" s="69"/>
      <c r="B15" s="81"/>
      <c r="C15" s="81"/>
      <c r="D15" s="80"/>
      <c r="E15" s="82"/>
      <c r="F15" s="82"/>
      <c r="G15" s="83"/>
      <c r="H15" s="84"/>
      <c r="I15" s="85"/>
      <c r="J15" s="82"/>
      <c r="K15" s="78">
        <f>IF(AND(C15="",G15="",J15=""),-1,IF(J15="",1-(H15/150+N15/100),IF('Nostojärjestys ja telinekorkeus'!$I$2="Avoin",J15,IF(#REF!="Veteraani",J15,IF(#REF!="Juniori 20",J15+1000,IF(#REF!="Juniori 17",J15+2000,J15+3000))))))</f>
        <v>-1</v>
      </c>
      <c r="N15" s="37">
        <v>0.32707917474660064</v>
      </c>
      <c r="O15" s="38">
        <f ca="1" t="shared" si="0"/>
        <v>0.5600790388056616</v>
      </c>
    </row>
    <row r="16" spans="1:15" ht="15.75" customHeight="1">
      <c r="A16" s="69"/>
      <c r="B16" s="81"/>
      <c r="C16" s="81"/>
      <c r="D16" s="80"/>
      <c r="E16" s="82"/>
      <c r="F16" s="82"/>
      <c r="G16" s="83"/>
      <c r="H16" s="84"/>
      <c r="I16" s="85"/>
      <c r="J16" s="13"/>
      <c r="K16" s="78">
        <f>IF(AND(C16="",G16="",J16=""),-1,IF(J16="",1-(H16/150+N16/100),IF('Nostojärjestys ja telinekorkeus'!$I$2="Avoin",J16,IF(#REF!="Veteraani",J16,IF(#REF!="Juniori 20",J16+1000,IF(#REF!="Juniori 17",J16+2000,J16+3000))))))</f>
        <v>-1</v>
      </c>
      <c r="N16" s="37">
        <v>0.671218036234424</v>
      </c>
      <c r="O16" s="38">
        <f ca="1" t="shared" si="0"/>
        <v>0.10447193181947667</v>
      </c>
    </row>
    <row r="17" spans="1:15" ht="15.75" customHeight="1">
      <c r="A17" s="69"/>
      <c r="B17" s="81"/>
      <c r="C17" s="81"/>
      <c r="D17" s="80"/>
      <c r="E17" s="82"/>
      <c r="F17" s="82"/>
      <c r="G17" s="83"/>
      <c r="H17" s="84"/>
      <c r="I17" s="85"/>
      <c r="J17" s="82"/>
      <c r="K17" s="78">
        <f>IF(AND(C17="",G17="",J17=""),-1,IF(J17="",1-(H17/150+N17/100),IF('Nostojärjestys ja telinekorkeus'!$I$2="Avoin",J17,IF(#REF!="Veteraani",J17,IF(#REF!="Juniori 20",J17+1000,IF(#REF!="Juniori 17",J17+2000,J17+3000))))))</f>
        <v>-1</v>
      </c>
      <c r="N17" s="37">
        <v>0.22181187503032085</v>
      </c>
      <c r="O17" s="38">
        <f ca="1" t="shared" si="0"/>
        <v>0.6809904805538445</v>
      </c>
    </row>
    <row r="18" spans="1:15" ht="15.75" customHeight="1">
      <c r="A18" s="69"/>
      <c r="B18" s="81"/>
      <c r="C18" s="81"/>
      <c r="D18" s="80"/>
      <c r="E18" s="82"/>
      <c r="F18" s="82"/>
      <c r="G18" s="83"/>
      <c r="H18" s="84"/>
      <c r="I18" s="85"/>
      <c r="J18" s="82"/>
      <c r="K18" s="78">
        <f>IF(AND(C18="",G18="",J18=""),-1,IF(J18="",1-(H18/150+N18/100),IF('Nostojärjestys ja telinekorkeus'!$I$2="Avoin",J18,IF(#REF!="Veteraani",J18,IF(#REF!="Juniori 20",J18+1000,IF(#REF!="Juniori 17",J18+2000,J18+3000))))))</f>
        <v>-1</v>
      </c>
      <c r="N18" s="37">
        <v>0.7521561876665617</v>
      </c>
      <c r="O18" s="38">
        <f ca="1" t="shared" si="0"/>
        <v>0.670492116088499</v>
      </c>
    </row>
    <row r="19" spans="1:15" ht="15.75" customHeight="1">
      <c r="A19" s="69"/>
      <c r="B19" s="81"/>
      <c r="C19" s="81"/>
      <c r="D19" s="80"/>
      <c r="E19" s="82"/>
      <c r="F19" s="82"/>
      <c r="G19" s="83"/>
      <c r="H19" s="84"/>
      <c r="I19" s="85"/>
      <c r="J19" s="82"/>
      <c r="K19" s="78">
        <f>IF(AND(C19="",G19="",J19=""),-1,IF(J19="",1-(H19/150+N19/100),IF('Nostojärjestys ja telinekorkeus'!$I$2="Avoin",J19,IF(#REF!="Veteraani",J19,IF(#REF!="Juniori 20",J19+1000,IF(#REF!="Juniori 17",J19+2000,J19+3000))))))</f>
        <v>-1</v>
      </c>
      <c r="N19" s="37">
        <v>0.7595797163171194</v>
      </c>
      <c r="O19" s="38">
        <f ca="1" t="shared" si="0"/>
        <v>0.025163814155379827</v>
      </c>
    </row>
    <row r="20" spans="1:15" ht="16.5" customHeight="1">
      <c r="A20" s="69"/>
      <c r="B20" s="81"/>
      <c r="C20" s="81"/>
      <c r="D20" s="80"/>
      <c r="E20" s="82"/>
      <c r="F20" s="82"/>
      <c r="G20" s="83"/>
      <c r="H20" s="84"/>
      <c r="I20" s="85"/>
      <c r="J20" s="82"/>
      <c r="K20" s="78">
        <f>IF(AND(C20="",G20="",J20=""),-1,IF(J20="",1-(H20/150+N20/100),IF('Nostojärjestys ja telinekorkeus'!$I$2="Avoin",J20,IF(#REF!="Veteraani",J20,IF(#REF!="Juniori 20",J20+1000,IF(#REF!="Juniori 17",J20+2000,J20+3000))))))</f>
        <v>-1</v>
      </c>
      <c r="N20" s="37">
        <v>0.1738202277909453</v>
      </c>
      <c r="O20" s="38">
        <f ca="1" t="shared" si="0"/>
        <v>0.8354234896531337</v>
      </c>
    </row>
    <row r="21" spans="1:15" ht="16.5" customHeight="1">
      <c r="A21" s="69"/>
      <c r="B21" s="81"/>
      <c r="C21" s="81"/>
      <c r="D21" s="80"/>
      <c r="E21" s="82"/>
      <c r="F21" s="82"/>
      <c r="G21" s="83"/>
      <c r="H21" s="84"/>
      <c r="I21" s="85"/>
      <c r="J21" s="82"/>
      <c r="K21" s="78">
        <f>IF(AND(C21="",G21="",J21=""),-1,IF(J21="",1-(H21/150+N21/100),IF('Nostojärjestys ja telinekorkeus'!$I$2="Avoin",J21,IF(#REF!="Veteraani",J21,IF(#REF!="Juniori 20",J21+1000,IF(#REF!="Juniori 17",J21+2000,J21+3000))))))</f>
        <v>-1</v>
      </c>
      <c r="N21" s="37">
        <v>0.8356670948310558</v>
      </c>
      <c r="O21" s="38">
        <f ca="1" t="shared" si="0"/>
        <v>0.43306359941870376</v>
      </c>
    </row>
    <row r="22" spans="1:15" ht="16.5" customHeight="1">
      <c r="A22" s="69"/>
      <c r="B22" s="81"/>
      <c r="C22" s="81"/>
      <c r="D22" s="80"/>
      <c r="E22" s="82"/>
      <c r="F22" s="82"/>
      <c r="G22" s="83"/>
      <c r="H22" s="84"/>
      <c r="I22" s="85"/>
      <c r="J22" s="82"/>
      <c r="K22" s="78">
        <f>IF(AND(C22="",G22="",J22=""),-1,IF(J22="",1-(H22/150+N22/100),IF('Nostojärjestys ja telinekorkeus'!$I$2="Avoin",J22,IF(#REF!="Veteraani",J22,IF(#REF!="Juniori 20",J22+1000,IF(#REF!="Juniori 17",J22+2000,J22+3000))))))</f>
        <v>-1</v>
      </c>
      <c r="N22" s="37">
        <v>0.34362154206500084</v>
      </c>
      <c r="O22" s="38">
        <f ca="1" t="shared" si="0"/>
        <v>0.6577350179157221</v>
      </c>
    </row>
    <row r="23" spans="1:15" ht="16.5" customHeight="1" thickBot="1">
      <c r="A23" s="69"/>
      <c r="B23" s="81"/>
      <c r="C23" s="81"/>
      <c r="D23" s="80"/>
      <c r="E23" s="82"/>
      <c r="F23" s="82"/>
      <c r="G23" s="83"/>
      <c r="H23" s="84"/>
      <c r="I23" s="85"/>
      <c r="J23" s="82"/>
      <c r="K23" s="79">
        <f>IF(AND(C23="",G23="",J23=""),-1,IF(J23="",1-(H23/150+N23/100),IF('Nostojärjestys ja telinekorkeus'!$I$2="Avoin",J23,IF(#REF!="Veteraani",J23,IF(#REF!="Juniori 20",J23+1000,IF(#REF!="Juniori 17",J23+2000,J23+3000))))))</f>
        <v>-1</v>
      </c>
      <c r="N23" s="37">
        <v>0.6620692980133827</v>
      </c>
      <c r="O23" s="38">
        <f ca="1" t="shared" si="0"/>
        <v>0.045638411563342585</v>
      </c>
    </row>
    <row r="24" ht="16.5" customHeight="1"/>
    <row r="25" spans="3:10" ht="15.75">
      <c r="C25" s="119"/>
      <c r="D25" s="121"/>
      <c r="E25" s="13"/>
      <c r="F25" s="13"/>
      <c r="G25" s="121"/>
      <c r="H25" s="5"/>
      <c r="I25" s="132"/>
      <c r="J25" s="5"/>
    </row>
    <row r="26" spans="3:10" ht="15.75">
      <c r="C26" s="120"/>
      <c r="D26" s="121"/>
      <c r="E26" s="13"/>
      <c r="F26" s="13"/>
      <c r="G26" s="133"/>
      <c r="H26" s="5"/>
      <c r="I26" s="132"/>
      <c r="J26" s="5"/>
    </row>
    <row r="27" spans="3:10" ht="15.75">
      <c r="C27" s="121"/>
      <c r="D27" s="121"/>
      <c r="E27" s="13"/>
      <c r="F27" s="13"/>
      <c r="G27" s="121"/>
      <c r="H27" s="5"/>
      <c r="I27" s="132"/>
      <c r="J27" s="5"/>
    </row>
    <row r="28" spans="3:7" ht="15.75">
      <c r="C28" s="16"/>
      <c r="D28" s="2"/>
      <c r="E28" s="18"/>
      <c r="F28" s="18"/>
      <c r="G28" s="18"/>
    </row>
  </sheetData>
  <sheetProtection/>
  <protectedRanges>
    <protectedRange sqref="J4:J23" name="Alue2"/>
    <protectedRange sqref="U5 D6:G8 D4:F5 C9:G23 C4:C7" name="Alue1"/>
  </protectedRanges>
  <conditionalFormatting sqref="G26">
    <cfRule type="cellIs" priority="2" dxfId="0" operator="equal" stopIfTrue="1">
      <formula>0</formula>
    </cfRule>
  </conditionalFormatting>
  <conditionalFormatting sqref="K4:K23">
    <cfRule type="cellIs" priority="3" dxfId="0" operator="lessThan" stopIfTrue="1">
      <formula>1</formula>
    </cfRule>
  </conditionalFormatting>
  <conditionalFormatting sqref="I4:I23">
    <cfRule type="cellIs" priority="4" dxfId="0" operator="equal" stopIfTrue="1">
      <formula>-1</formula>
    </cfRule>
  </conditionalFormatting>
  <conditionalFormatting sqref="H4:H23">
    <cfRule type="cellIs" priority="5" dxfId="0" operator="lessThanOrEqual" stopIfTrue="1">
      <formula>1</formula>
    </cfRule>
  </conditionalFormatting>
  <conditionalFormatting sqref="G6:G23">
    <cfRule type="cellIs" priority="6" dxfId="8" operator="greaterThan" stopIfTrue="1">
      <formula>60</formula>
    </cfRule>
  </conditionalFormatting>
  <conditionalFormatting sqref="U5">
    <cfRule type="cellIs" priority="1" dxfId="8" operator="greaterThan" stopIfTrue="1">
      <formula>60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1:P2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57421875" style="25" customWidth="1"/>
    <col min="2" max="2" width="6.8515625" style="25" customWidth="1"/>
    <col min="3" max="3" width="30.28125" style="25" customWidth="1"/>
    <col min="4" max="4" width="9.8515625" style="25" customWidth="1"/>
    <col min="5" max="5" width="14.7109375" style="25" customWidth="1"/>
    <col min="6" max="6" width="8.7109375" style="25" customWidth="1"/>
    <col min="7" max="7" width="8.421875" style="25" customWidth="1"/>
    <col min="8" max="8" width="7.8515625" style="25" customWidth="1"/>
    <col min="9" max="9" width="9.421875" style="25" customWidth="1"/>
    <col min="10" max="10" width="6.421875" style="25" customWidth="1"/>
    <col min="11" max="11" width="10.00390625" style="30" hidden="1" customWidth="1"/>
    <col min="12" max="16384" width="9.140625" style="25" customWidth="1"/>
  </cols>
  <sheetData>
    <row r="1" spans="1:12" ht="18.75" customHeight="1">
      <c r="A1" s="43" t="s">
        <v>9</v>
      </c>
      <c r="B1" s="43"/>
      <c r="D1" s="27"/>
      <c r="E1" s="27"/>
      <c r="F1" s="27"/>
      <c r="G1" s="27"/>
      <c r="H1" s="28"/>
      <c r="I1" s="26"/>
      <c r="J1" s="26"/>
      <c r="K1" s="29"/>
      <c r="L1" s="26"/>
    </row>
    <row r="3" spans="1:15" ht="15.75" thickBot="1">
      <c r="A3" s="70" t="s">
        <v>0</v>
      </c>
      <c r="B3" s="70"/>
      <c r="C3" s="33" t="s">
        <v>1</v>
      </c>
      <c r="D3" s="66" t="s">
        <v>89</v>
      </c>
      <c r="E3" s="32" t="s">
        <v>6</v>
      </c>
      <c r="F3" s="32" t="s">
        <v>95</v>
      </c>
      <c r="G3" s="33" t="s">
        <v>3</v>
      </c>
      <c r="H3" s="33" t="s">
        <v>4</v>
      </c>
      <c r="I3" s="33" t="s">
        <v>5</v>
      </c>
      <c r="J3" s="33" t="s">
        <v>2</v>
      </c>
      <c r="K3" s="33" t="s">
        <v>14</v>
      </c>
      <c r="N3" s="40">
        <v>0.33648813825164686</v>
      </c>
      <c r="O3" s="40">
        <f ca="1">RAND()</f>
        <v>0.44086095347672216</v>
      </c>
    </row>
    <row r="4" spans="1:16" ht="21" thickBot="1">
      <c r="A4" s="181">
        <v>3</v>
      </c>
      <c r="B4" s="237" t="s">
        <v>23</v>
      </c>
      <c r="C4" s="101" t="s">
        <v>21</v>
      </c>
      <c r="D4" s="99" t="s">
        <v>22</v>
      </c>
      <c r="E4" s="96" t="s">
        <v>64</v>
      </c>
      <c r="F4" s="150">
        <v>8</v>
      </c>
      <c r="G4" s="56">
        <v>57</v>
      </c>
      <c r="H4" s="252">
        <f>IF(AND(C4="",G4=""),1,IF(G4="",0,CEILING(G4,2.5)))</f>
        <v>57.5</v>
      </c>
      <c r="I4" s="250">
        <f>IF(G4="",-1,H4-G4)</f>
        <v>0.5</v>
      </c>
      <c r="J4" s="248">
        <v>17</v>
      </c>
      <c r="K4" s="36">
        <f>IF(AND(C4="",G4="",J4=""),-1,IF(J4="",1-(H4/150+N4/100),IF('Nostojärjestys ja telinekorkeus'!$I$2="Avoin",J4,IF(#REF!="Veteraani",J4,IF(#REF!="Juniori 20",J4+1000,IF(#REF!="Juniori 17",J4+2000,J4+3000))))))</f>
        <v>17</v>
      </c>
      <c r="N4" s="37">
        <v>0.37236070808862287</v>
      </c>
      <c r="O4" s="40">
        <f aca="true" ca="1" t="shared" si="0" ref="O4:O23">RAND()</f>
        <v>0.1938128561226159</v>
      </c>
      <c r="P4" s="30"/>
    </row>
    <row r="5" spans="1:16" ht="21" thickBot="1">
      <c r="A5" s="181">
        <f>IF(J5&gt;0,RANK(J5,$J$4:$J$7,0),"")</f>
        <v>2</v>
      </c>
      <c r="B5" s="235" t="s">
        <v>18</v>
      </c>
      <c r="C5" s="101" t="s">
        <v>19</v>
      </c>
      <c r="D5" s="99" t="s">
        <v>16</v>
      </c>
      <c r="E5" s="109" t="s">
        <v>64</v>
      </c>
      <c r="F5" s="151"/>
      <c r="G5" s="57">
        <v>63.2</v>
      </c>
      <c r="H5" s="252">
        <f>IF(AND(C5="",G5=""),1,IF(G5="",0,CEILING(G5,2.5)))</f>
        <v>65</v>
      </c>
      <c r="I5" s="250">
        <f>IF(G5="",-1,H5-G5)</f>
        <v>1.7999999999999972</v>
      </c>
      <c r="J5" s="248">
        <v>17</v>
      </c>
      <c r="K5" s="31">
        <f>IF(AND(C5="",G5="",J5=""),-1,IF(J5="",1-(H5/150+N5/100),IF('Nostojärjestys ja telinekorkeus'!$I$2="Avoin",J5,IF(#REF!="Veteraani",J5,IF(#REF!="Juniori 20",J5+1000,IF(#REF!="Juniori 17",J5+2000,J5+3000))))))</f>
        <v>17</v>
      </c>
      <c r="N5" s="37">
        <v>0.9339831976740507</v>
      </c>
      <c r="O5" s="40">
        <f ca="1" t="shared" si="0"/>
        <v>0.9235755930082366</v>
      </c>
      <c r="P5" s="30"/>
    </row>
    <row r="6" spans="1:16" ht="21" thickBot="1">
      <c r="A6" s="181">
        <f>IF(J6&gt;0,RANK(J6,$J$4:$J$7,0),"")</f>
        <v>1</v>
      </c>
      <c r="B6" s="236" t="s">
        <v>23</v>
      </c>
      <c r="C6" s="101" t="s">
        <v>24</v>
      </c>
      <c r="D6" s="99" t="s">
        <v>58</v>
      </c>
      <c r="E6" s="109" t="s">
        <v>64</v>
      </c>
      <c r="F6" s="151">
        <v>8</v>
      </c>
      <c r="G6" s="134">
        <v>64.5</v>
      </c>
      <c r="H6" s="252">
        <f>IF(AND(C8="",G6=""),1,IF(G6="",0,CEILING(G6,2.5)))</f>
        <v>65</v>
      </c>
      <c r="I6" s="250">
        <f>IF(G6="",-1,H6-G6)</f>
        <v>0.5</v>
      </c>
      <c r="J6" s="248">
        <v>19</v>
      </c>
      <c r="K6" s="31">
        <f>IF(AND(C8="",G6="",J6=""),-1,IF(J6="",1-(H6/150+N6/100),IF('Nostojärjestys ja telinekorkeus'!$I$2="Avoin",J6,IF(#REF!="Veteraani",J6,IF(#REF!="Juniori 20",J6+1000,IF(#REF!="Juniori 17",J6+2000,J6+3000))))))</f>
        <v>19</v>
      </c>
      <c r="N6" s="37">
        <v>0.37102227958733297</v>
      </c>
      <c r="O6" s="40">
        <f ca="1" t="shared" si="0"/>
        <v>0.050188102150993674</v>
      </c>
      <c r="P6" s="30"/>
    </row>
    <row r="7" spans="1:15" ht="21" thickBot="1">
      <c r="A7" s="224">
        <f>IF(J7&gt;0,RANK(J7,$J$4:$J$7,0),"")</f>
      </c>
      <c r="B7" s="254"/>
      <c r="C7" s="244"/>
      <c r="D7" s="245"/>
      <c r="E7" s="164"/>
      <c r="F7" s="246"/>
      <c r="G7" s="247"/>
      <c r="H7" s="253">
        <f>IF(AND(C6="",G7=""),1,IF(G7="",0,CEILING(G7,2.5)))</f>
        <v>0</v>
      </c>
      <c r="I7" s="251">
        <f>IF(G7="",-1,H7-G7)</f>
        <v>-1</v>
      </c>
      <c r="J7" s="249"/>
      <c r="K7" s="31">
        <f>IF(AND(C6="",G7="",J7=""),-1,IF(J7="",1-(H7/150+N7/100),IF('Nostojärjestys ja telinekorkeus'!$I$2="Avoin",J7,IF(#REF!="Veteraani",J7,IF(#REF!="Juniori 20",J7+1000,IF(#REF!="Juniori 17",J7+2000,J7+3000))))))</f>
        <v>0.9933198505800449</v>
      </c>
      <c r="N7" s="37">
        <v>0.6680149419955059</v>
      </c>
      <c r="O7" s="40">
        <f ca="1" t="shared" si="0"/>
        <v>0.35370561491333685</v>
      </c>
    </row>
    <row r="8" spans="1:15" ht="21" thickTop="1">
      <c r="A8" s="223">
        <f>IF(J8&gt;0,RANK(J8,$J$8:$J$8,0),"")</f>
        <v>1</v>
      </c>
      <c r="B8" s="238" t="s">
        <v>25</v>
      </c>
      <c r="C8" s="239" t="s">
        <v>27</v>
      </c>
      <c r="D8" s="240" t="s">
        <v>28</v>
      </c>
      <c r="E8" s="109" t="s">
        <v>76</v>
      </c>
      <c r="F8" s="151"/>
      <c r="G8" s="57">
        <v>62</v>
      </c>
      <c r="H8" s="241">
        <f>IF(AND(C7="",G8=""),1,IF(G8="",0,CEILING(G8,2.5)))</f>
        <v>62.5</v>
      </c>
      <c r="I8" s="242">
        <f>IF(G8="",-1,H8-G8)</f>
        <v>0.5</v>
      </c>
      <c r="J8" s="243">
        <v>27</v>
      </c>
      <c r="K8" s="31">
        <f>IF(AND(C7="",G8="",J8=""),-1,IF(J8="",1-(H8/150+N8/100),IF('Nostojärjestys ja telinekorkeus'!$I$2="Avoin",J8,IF(#REF!="Veteraani",J8,IF(#REF!="Juniori 20",J8+1000,IF(#REF!="Juniori 17",J8+2000,J8+3000))))))</f>
        <v>27</v>
      </c>
      <c r="N8" s="37">
        <v>0.9721513394084806</v>
      </c>
      <c r="O8" s="40">
        <f ca="1" t="shared" si="0"/>
        <v>0.1621566760028511</v>
      </c>
    </row>
    <row r="9" spans="1:15" ht="15.75">
      <c r="A9" s="89">
        <f>IF(OR(G9="",J9=""),"",IF('Nostojärjestys ja telinekorkeus'!$I$2="Avoin",A8+1,IF(#REF!&lt;&gt;#REF!,1,A8+1)))</f>
      </c>
      <c r="B9" s="89"/>
      <c r="C9" s="90"/>
      <c r="D9" s="88"/>
      <c r="E9" s="82"/>
      <c r="F9" s="82"/>
      <c r="G9" s="83"/>
      <c r="H9" s="91">
        <f aca="true" t="shared" si="1" ref="H9:H22">IF(AND(C9="",G9=""),1,IF(G9="",0,CEILING(G9,2.5)))</f>
        <v>1</v>
      </c>
      <c r="I9" s="92">
        <f aca="true" t="shared" si="2" ref="I9:I22">IF(G9="",-1,H9-G9)</f>
        <v>-1</v>
      </c>
      <c r="J9" s="93"/>
      <c r="K9" s="86">
        <f>IF(AND(C9="",G9="",J9=""),-1,IF(J9="",1-(H9/150+N9/100),IF('Nostojärjestys ja telinekorkeus'!$I$2="Avoin",J9,IF(#REF!="Veteraani",J9,IF(#REF!="Juniori 20",J9+1000,IF(#REF!="Juniori 17",J9+2000,J9+3000))))))</f>
        <v>-1</v>
      </c>
      <c r="N9" s="37">
        <v>0.9193719297456944</v>
      </c>
      <c r="O9" s="40">
        <f ca="1" t="shared" si="0"/>
        <v>0.9959634600064576</v>
      </c>
    </row>
    <row r="10" spans="1:15" ht="15.75">
      <c r="A10" s="89">
        <f>IF(OR(G10="",J10=""),"",IF('Nostojärjestys ja telinekorkeus'!$I$2="Avoin",A9+1,IF(#REF!&lt;&gt;#REF!,1,A9+1)))</f>
      </c>
      <c r="B10" s="89"/>
      <c r="C10" s="90"/>
      <c r="D10" s="88"/>
      <c r="E10" s="82"/>
      <c r="F10" s="82"/>
      <c r="G10" s="83"/>
      <c r="H10" s="91">
        <f t="shared" si="1"/>
        <v>1</v>
      </c>
      <c r="I10" s="92">
        <f t="shared" si="2"/>
        <v>-1</v>
      </c>
      <c r="J10" s="93"/>
      <c r="K10" s="86">
        <f>IF(AND(C10="",G10="",J10=""),-1,IF(J10="",1-(H10/150+N10/100),IF('Nostojärjestys ja telinekorkeus'!$I$2="Avoin",J10,IF(#REF!="Veteraani",J10,IF(#REF!="Juniori 20",J10+1000,IF(#REF!="Juniori 17",J10+2000,J10+3000))))))</f>
        <v>-1</v>
      </c>
      <c r="N10" s="37">
        <v>0.7519676021251707</v>
      </c>
      <c r="O10" s="40">
        <f ca="1" t="shared" si="0"/>
        <v>0.06394168429919933</v>
      </c>
    </row>
    <row r="11" spans="1:15" ht="15.75">
      <c r="A11" s="89">
        <f>IF(OR(G11="",J11=""),"",IF('Nostojärjestys ja telinekorkeus'!$I$2="Avoin",A10+1,IF(#REF!&lt;&gt;#REF!,1,A10+1)))</f>
      </c>
      <c r="B11" s="89"/>
      <c r="C11" s="90"/>
      <c r="D11" s="88"/>
      <c r="E11" s="82"/>
      <c r="F11" s="82"/>
      <c r="G11" s="83"/>
      <c r="H11" s="91">
        <f t="shared" si="1"/>
        <v>1</v>
      </c>
      <c r="I11" s="92">
        <f t="shared" si="2"/>
        <v>-1</v>
      </c>
      <c r="J11" s="93"/>
      <c r="K11" s="86">
        <f>IF(AND(C11="",G11="",J11=""),-1,IF(J11="",1-(H11/150+N11/100),IF('Nostojärjestys ja telinekorkeus'!$I$2="Avoin",J11,IF(#REF!="Veteraani",J11,IF(#REF!="Juniori 20",J11+1000,IF(#REF!="Juniori 17",J11+2000,J11+3000))))))</f>
        <v>-1</v>
      </c>
      <c r="N11" s="37">
        <v>0.44332003576571566</v>
      </c>
      <c r="O11" s="40">
        <f ca="1" t="shared" si="0"/>
        <v>0.43524598719894125</v>
      </c>
    </row>
    <row r="12" spans="1:15" ht="15.75">
      <c r="A12" s="89">
        <f>IF(OR(G12="",J12=""),"",IF('Nostojärjestys ja telinekorkeus'!$I$2="Avoin",A11+1,IF(#REF!&lt;&gt;#REF!,1,A11+1)))</f>
      </c>
      <c r="B12" s="89"/>
      <c r="C12" s="90"/>
      <c r="D12" s="88"/>
      <c r="E12" s="100"/>
      <c r="F12" s="100"/>
      <c r="G12" s="83"/>
      <c r="H12" s="91">
        <f t="shared" si="1"/>
        <v>1</v>
      </c>
      <c r="I12" s="92">
        <f t="shared" si="2"/>
        <v>-1</v>
      </c>
      <c r="J12" s="93"/>
      <c r="K12" s="86">
        <f>IF(AND(C12="",G12="",J12=""),-1,IF(J12="",1-(H12/150+N12/100),IF('Nostojärjestys ja telinekorkeus'!$I$2="Avoin",J12,IF(#REF!="Veteraani",J12,IF(#REF!="Juniori 20",J12+1000,IF(#REF!="Juniori 17",J12+2000,J12+3000))))))</f>
        <v>-1</v>
      </c>
      <c r="N12" s="37">
        <v>0.9037967012203252</v>
      </c>
      <c r="O12" s="40">
        <f ca="1" t="shared" si="0"/>
        <v>0.7880518950106382</v>
      </c>
    </row>
    <row r="13" spans="1:15" ht="15.75">
      <c r="A13" s="89">
        <f>IF(OR(G13="",J13=""),"",IF('Nostojärjestys ja telinekorkeus'!$I$2="Avoin",A12+1,IF(#REF!&lt;&gt;#REF!,1,A12+1)))</f>
      </c>
      <c r="B13" s="89"/>
      <c r="C13" s="90"/>
      <c r="D13" s="88"/>
      <c r="E13" s="82"/>
      <c r="F13" s="82"/>
      <c r="G13" s="83"/>
      <c r="H13" s="91">
        <f t="shared" si="1"/>
        <v>1</v>
      </c>
      <c r="I13" s="92">
        <f t="shared" si="2"/>
        <v>-1</v>
      </c>
      <c r="J13" s="93"/>
      <c r="K13" s="86">
        <f>IF(AND(C13="",G13="",J13=""),-1,IF(J13="",1-(H13/150+N13/100),IF('Nostojärjestys ja telinekorkeus'!$I$2="Avoin",J13,IF(#REF!="Veteraani",J13,IF(#REF!="Juniori 20",J13+1000,IF(#REF!="Juniori 17",J13+2000,J13+3000))))))</f>
        <v>-1</v>
      </c>
      <c r="N13" s="37">
        <v>0.18281373933862888</v>
      </c>
      <c r="O13" s="40">
        <f ca="1" t="shared" si="0"/>
        <v>0.585400115317231</v>
      </c>
    </row>
    <row r="14" spans="1:15" ht="15.75">
      <c r="A14" s="89">
        <f>IF(OR(G14="",J14=""),"",IF('Nostojärjestys ja telinekorkeus'!$I$2="Avoin",A13+1,IF(#REF!&lt;&gt;#REF!,1,A13+1)))</f>
      </c>
      <c r="B14" s="89"/>
      <c r="C14" s="90"/>
      <c r="D14" s="88"/>
      <c r="E14" s="82"/>
      <c r="F14" s="82"/>
      <c r="G14" s="83"/>
      <c r="H14" s="91">
        <f t="shared" si="1"/>
        <v>1</v>
      </c>
      <c r="I14" s="92">
        <f t="shared" si="2"/>
        <v>-1</v>
      </c>
      <c r="J14" s="93"/>
      <c r="K14" s="86">
        <f>IF(AND(C14="",G14="",J14=""),-1,IF(J14="",1-(H14/150+N14/100),IF('Nostojärjestys ja telinekorkeus'!$I$2="Avoin",J14,IF(#REF!="Veteraani",J14,IF(#REF!="Juniori 20",J14+1000,IF(#REF!="Juniori 17",J14+2000,J14+3000))))))</f>
        <v>-1</v>
      </c>
      <c r="N14" s="37">
        <v>0.5804186338510648</v>
      </c>
      <c r="O14" s="40">
        <f ca="1" t="shared" si="0"/>
        <v>0.20607646291729942</v>
      </c>
    </row>
    <row r="15" spans="1:15" ht="15.75">
      <c r="A15" s="89">
        <f>IF(OR(G15="",J15=""),"",IF('Nostojärjestys ja telinekorkeus'!$I$2="Avoin",A14+1,IF(#REF!&lt;&gt;#REF!,1,A14+1)))</f>
      </c>
      <c r="B15" s="89"/>
      <c r="C15" s="90"/>
      <c r="D15" s="88"/>
      <c r="E15" s="82"/>
      <c r="F15" s="82"/>
      <c r="G15" s="83"/>
      <c r="H15" s="91">
        <f t="shared" si="1"/>
        <v>1</v>
      </c>
      <c r="I15" s="92">
        <f t="shared" si="2"/>
        <v>-1</v>
      </c>
      <c r="J15" s="93"/>
      <c r="K15" s="86">
        <f>IF(AND(C15="",G15="",J15=""),-1,IF(J15="",1-(H15/150+N15/100),IF('Nostojärjestys ja telinekorkeus'!$I$2="Avoin",J15,IF(#REF!="Veteraani",J15,IF(#REF!="Juniori 20",J15+1000,IF(#REF!="Juniori 17",J15+2000,J15+3000))))))</f>
        <v>-1</v>
      </c>
      <c r="N15" s="37">
        <v>0.5564779249447549</v>
      </c>
      <c r="O15" s="40">
        <f ca="1" t="shared" si="0"/>
        <v>0.06754442435846753</v>
      </c>
    </row>
    <row r="16" spans="1:15" ht="15.75">
      <c r="A16" s="89">
        <f>IF(OR(G16="",J16=""),"",IF('Nostojärjestys ja telinekorkeus'!$I$2="Avoin",A15+1,IF(#REF!&lt;&gt;#REF!,1,A15+1)))</f>
      </c>
      <c r="B16" s="89"/>
      <c r="C16" s="90"/>
      <c r="D16" s="88"/>
      <c r="E16" s="82"/>
      <c r="F16" s="82"/>
      <c r="G16" s="83"/>
      <c r="H16" s="91">
        <f t="shared" si="1"/>
        <v>1</v>
      </c>
      <c r="I16" s="92">
        <f t="shared" si="2"/>
        <v>-1</v>
      </c>
      <c r="J16" s="93"/>
      <c r="K16" s="86">
        <f>IF(AND(C16="",G16="",J16=""),-1,IF(J16="",1-(H16/150+N16/100),IF('Nostojärjestys ja telinekorkeus'!$I$2="Avoin",J16,IF(#REF!="Veteraani",J16,IF(#REF!="Juniori 20",J16+1000,IF(#REF!="Juniori 17",J16+2000,J16+3000))))))</f>
        <v>-1</v>
      </c>
      <c r="N16" s="37">
        <v>0.562150965313128</v>
      </c>
      <c r="O16" s="40">
        <f ca="1" t="shared" si="0"/>
        <v>0.4541366948477823</v>
      </c>
    </row>
    <row r="17" spans="1:15" ht="15.75">
      <c r="A17" s="89">
        <f>IF(OR(G17="",J17=""),"",IF('Nostojärjestys ja telinekorkeus'!$I$2="Avoin",A16+1,IF(#REF!&lt;&gt;#REF!,1,A16+1)))</f>
      </c>
      <c r="B17" s="89"/>
      <c r="C17" s="90"/>
      <c r="D17" s="88"/>
      <c r="E17" s="82"/>
      <c r="F17" s="82"/>
      <c r="G17" s="83"/>
      <c r="H17" s="91">
        <f t="shared" si="1"/>
        <v>1</v>
      </c>
      <c r="I17" s="92">
        <f t="shared" si="2"/>
        <v>-1</v>
      </c>
      <c r="J17" s="93"/>
      <c r="K17" s="86">
        <f>IF(AND(C17="",G17="",J17=""),-1,IF(J17="",1-(H17/150+N17/100),IF('Nostojärjestys ja telinekorkeus'!$I$2="Avoin",J17,IF(#REF!="Veteraani",J17,IF(#REF!="Juniori 20",J17+1000,IF(#REF!="Juniori 17",J17+2000,J17+3000))))))</f>
        <v>-1</v>
      </c>
      <c r="N17" s="37">
        <v>0.2570768430830139</v>
      </c>
      <c r="O17" s="40">
        <f ca="1" t="shared" si="0"/>
        <v>0.2894143977849346</v>
      </c>
    </row>
    <row r="18" spans="1:15" ht="15.75">
      <c r="A18" s="89">
        <f>IF(OR(G18="",J18=""),"",IF('Nostojärjestys ja telinekorkeus'!$I$2="Avoin",A17+1,IF(#REF!&lt;&gt;#REF!,1,A17+1)))</f>
      </c>
      <c r="B18" s="89"/>
      <c r="C18" s="90"/>
      <c r="D18" s="88"/>
      <c r="E18" s="82"/>
      <c r="F18" s="82"/>
      <c r="G18" s="83"/>
      <c r="H18" s="91">
        <f t="shared" si="1"/>
        <v>1</v>
      </c>
      <c r="I18" s="92">
        <f t="shared" si="2"/>
        <v>-1</v>
      </c>
      <c r="J18" s="93"/>
      <c r="K18" s="86">
        <f>IF(AND(C18="",G18="",J18=""),-1,IF(J18="",1-(H18/150+N18/100),IF('Nostojärjestys ja telinekorkeus'!$I$2="Avoin",J18,IF(#REF!="Veteraani",J18,IF(#REF!="Juniori 20",J18+1000,IF(#REF!="Juniori 17",J18+2000,J18+3000))))))</f>
        <v>-1</v>
      </c>
      <c r="N18" s="37">
        <v>0.44558715109292435</v>
      </c>
      <c r="O18" s="40">
        <f ca="1" t="shared" si="0"/>
        <v>0.49559077692068354</v>
      </c>
    </row>
    <row r="19" spans="1:15" ht="15.75">
      <c r="A19" s="89">
        <f>IF(OR(G19="",J19=""),"",IF('Nostojärjestys ja telinekorkeus'!$I$2="Avoin",A18+1,IF(#REF!&lt;&gt;#REF!,1,A18+1)))</f>
      </c>
      <c r="B19" s="89"/>
      <c r="C19" s="90"/>
      <c r="D19" s="88"/>
      <c r="E19" s="82"/>
      <c r="F19" s="82"/>
      <c r="G19" s="83"/>
      <c r="H19" s="91">
        <f t="shared" si="1"/>
        <v>1</v>
      </c>
      <c r="I19" s="92">
        <f t="shared" si="2"/>
        <v>-1</v>
      </c>
      <c r="J19" s="93"/>
      <c r="K19" s="86">
        <f>IF(AND(C19="",G19="",J19=""),-1,IF(J19="",1-(H19/150+N19/100),IF('Nostojärjestys ja telinekorkeus'!$I$2="Avoin",J19,IF(#REF!="Veteraani",J19,IF(#REF!="Juniori 20",J19+1000,IF(#REF!="Juniori 17",J19+2000,J19+3000))))))</f>
        <v>-1</v>
      </c>
      <c r="N19" s="37">
        <v>0.7999058576218436</v>
      </c>
      <c r="O19" s="40">
        <f ca="1" t="shared" si="0"/>
        <v>0.619424275236892</v>
      </c>
    </row>
    <row r="20" spans="1:15" ht="15.75">
      <c r="A20" s="89">
        <f>IF(OR(G20="",J20=""),"",IF('Nostojärjestys ja telinekorkeus'!$I$2="Avoin",A19+1,IF(#REF!&lt;&gt;#REF!,1,A19+1)))</f>
      </c>
      <c r="B20" s="89"/>
      <c r="C20" s="90"/>
      <c r="D20" s="88"/>
      <c r="E20" s="82"/>
      <c r="F20" s="82"/>
      <c r="G20" s="83"/>
      <c r="H20" s="91">
        <f t="shared" si="1"/>
        <v>1</v>
      </c>
      <c r="I20" s="92">
        <f t="shared" si="2"/>
        <v>-1</v>
      </c>
      <c r="J20" s="93"/>
      <c r="K20" s="86">
        <f>IF(AND(C20="",G20="",J20=""),-1,IF(J20="",1-(H20/150+N20/100),IF('Nostojärjestys ja telinekorkeus'!$I$2="Avoin",J20,IF(#REF!="Veteraani",J20,IF(#REF!="Juniori 20",J20+1000,IF(#REF!="Juniori 17",J20+2000,J20+3000))))))</f>
        <v>-1</v>
      </c>
      <c r="N20" s="37">
        <v>0.30046157503886506</v>
      </c>
      <c r="O20" s="40">
        <f ca="1" t="shared" si="0"/>
        <v>0.5896726880292493</v>
      </c>
    </row>
    <row r="21" spans="1:15" ht="16.5" customHeight="1">
      <c r="A21" s="89">
        <f>IF(OR(G21="",J21=""),"",IF('Nostojärjestys ja telinekorkeus'!$I$2="Avoin",A20+1,IF(#REF!&lt;&gt;#REF!,1,A20+1)))</f>
      </c>
      <c r="B21" s="89"/>
      <c r="C21" s="90"/>
      <c r="D21" s="88"/>
      <c r="E21" s="82"/>
      <c r="F21" s="82"/>
      <c r="G21" s="83"/>
      <c r="H21" s="91">
        <f t="shared" si="1"/>
        <v>1</v>
      </c>
      <c r="I21" s="92">
        <f t="shared" si="2"/>
        <v>-1</v>
      </c>
      <c r="J21" s="93"/>
      <c r="K21" s="86">
        <f>IF(AND(C21="",G21="",J21=""),-1,IF(J21="",1-(H21/150+N21/100),IF('Nostojärjestys ja telinekorkeus'!$I$2="Avoin",J21,IF(#REF!="Veteraani",J21,IF(#REF!="Juniori 20",J21+1000,IF(#REF!="Juniori 17",J21+2000,J21+3000))))))</f>
        <v>-1</v>
      </c>
      <c r="L21" s="30"/>
      <c r="N21" s="37">
        <v>0.7803026289046642</v>
      </c>
      <c r="O21" s="40">
        <f ca="1" t="shared" si="0"/>
        <v>0.3189692010057136</v>
      </c>
    </row>
    <row r="22" spans="1:15" ht="16.5" customHeight="1">
      <c r="A22" s="89">
        <f>IF(OR(G22="",J22=""),"",IF('Nostojärjestys ja telinekorkeus'!$I$2="Avoin",A21+1,IF(#REF!&lt;&gt;#REF!,1,A21+1)))</f>
      </c>
      <c r="B22" s="89"/>
      <c r="C22" s="90"/>
      <c r="D22" s="88"/>
      <c r="E22" s="82"/>
      <c r="F22" s="82"/>
      <c r="G22" s="83"/>
      <c r="H22" s="91">
        <f t="shared" si="1"/>
        <v>1</v>
      </c>
      <c r="I22" s="92">
        <f t="shared" si="2"/>
        <v>-1</v>
      </c>
      <c r="J22" s="93"/>
      <c r="K22" s="86">
        <f>IF(AND(C22="",G22="",J22=""),-1,IF(J22="",1-(H22/150+N22/100),IF('Nostojärjestys ja telinekorkeus'!$I$2="Avoin",J22,IF(#REF!="Veteraani",J22,IF(#REF!="Juniori 20",J22+1000,IF(#REF!="Juniori 17",J22+2000,J22+3000))))))</f>
        <v>-1</v>
      </c>
      <c r="L22" s="30"/>
      <c r="N22" s="37">
        <v>0.12929687273112034</v>
      </c>
      <c r="O22" s="40">
        <f ca="1" t="shared" si="0"/>
        <v>0.32282701981956174</v>
      </c>
    </row>
    <row r="23" spans="1:15" ht="16.5" customHeight="1" thickBot="1">
      <c r="A23" s="89">
        <f>IF(OR(G23="",J23=""),"",IF('Nostojärjestys ja telinekorkeus'!$I$2="Avoin",A22+1,IF(#REF!&lt;&gt;#REF!,1,A22+1)))</f>
      </c>
      <c r="B23" s="89"/>
      <c r="C23" s="90"/>
      <c r="D23" s="88"/>
      <c r="E23" s="82"/>
      <c r="F23" s="82"/>
      <c r="G23" s="83"/>
      <c r="H23" s="91"/>
      <c r="I23" s="92"/>
      <c r="J23" s="93"/>
      <c r="K23" s="87">
        <f>IF(AND(C23="",G23="",J23=""),-1,IF(J23="",1-(H23/150+N23/100),IF('Nostojärjestys ja telinekorkeus'!$I$2="Avoin",J23,IF(#REF!="Veteraani",J23,IF(#REF!="Juniori 20",J23+1000,IF(#REF!="Juniori 17",J23+2000,J23+3000))))))</f>
        <v>-1</v>
      </c>
      <c r="L23" s="30"/>
      <c r="N23" s="37">
        <v>0.44765414752417065</v>
      </c>
      <c r="O23" s="40">
        <f ca="1" t="shared" si="0"/>
        <v>0.0116556947311931</v>
      </c>
    </row>
    <row r="24" spans="3:9" ht="16.5" customHeight="1">
      <c r="C24" s="26"/>
      <c r="D24" s="26"/>
      <c r="E24" s="26"/>
      <c r="F24" s="26"/>
      <c r="G24" s="26"/>
      <c r="H24" s="26"/>
      <c r="I24" s="26"/>
    </row>
    <row r="25" spans="3:9" ht="15.75">
      <c r="C25" s="127"/>
      <c r="D25" s="127"/>
      <c r="E25" s="13"/>
      <c r="F25" s="13"/>
      <c r="G25" s="128"/>
      <c r="H25" s="26"/>
      <c r="I25" s="26"/>
    </row>
    <row r="26" spans="3:9" ht="15.75">
      <c r="C26" s="129"/>
      <c r="D26" s="127"/>
      <c r="E26" s="13"/>
      <c r="F26" s="13"/>
      <c r="G26" s="128"/>
      <c r="H26" s="26"/>
      <c r="I26" s="26"/>
    </row>
    <row r="27" spans="3:9" ht="15.75">
      <c r="C27" s="130"/>
      <c r="D27" s="127"/>
      <c r="E27" s="13"/>
      <c r="F27" s="13"/>
      <c r="G27" s="128"/>
      <c r="H27" s="26"/>
      <c r="I27" s="26"/>
    </row>
    <row r="28" spans="3:9" ht="15.75">
      <c r="C28" s="131"/>
      <c r="D28" s="127"/>
      <c r="E28" s="13"/>
      <c r="F28" s="13"/>
      <c r="G28" s="128"/>
      <c r="H28" s="26"/>
      <c r="I28" s="26"/>
    </row>
  </sheetData>
  <sheetProtection/>
  <protectedRanges>
    <protectedRange sqref="J4:J23" name="Alue2"/>
    <protectedRange sqref="G4:G23 C4:D23" name="Alue1"/>
    <protectedRange sqref="E4:F23" name="Alue1_1"/>
  </protectedRanges>
  <conditionalFormatting sqref="K4:K23">
    <cfRule type="cellIs" priority="1" dxfId="0" operator="lessThan" stopIfTrue="1">
      <formula>1</formula>
    </cfRule>
  </conditionalFormatting>
  <conditionalFormatting sqref="I4:I23">
    <cfRule type="cellIs" priority="2" dxfId="0" operator="equal" stopIfTrue="1">
      <formula>-1</formula>
    </cfRule>
  </conditionalFormatting>
  <conditionalFormatting sqref="H4:H23">
    <cfRule type="cellIs" priority="3" dxfId="0" operator="lessThanOrEqual" stopIfTrue="1">
      <formula>1</formula>
    </cfRule>
  </conditionalFormatting>
  <conditionalFormatting sqref="G4:G23">
    <cfRule type="cellIs" priority="4" dxfId="8" operator="greaterThan" stopIfTrue="1">
      <formula>65</formula>
    </cfRule>
  </conditionalFormatting>
  <printOptions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8"/>
  <dimension ref="A1:P37"/>
  <sheetViews>
    <sheetView showGridLines="0" zoomScalePageLayoutView="0" workbookViewId="0" topLeftCell="A6">
      <selection activeCell="I25" sqref="I25"/>
    </sheetView>
  </sheetViews>
  <sheetFormatPr defaultColWidth="9.140625" defaultRowHeight="12.75"/>
  <cols>
    <col min="1" max="1" width="6.421875" style="0" customWidth="1"/>
    <col min="2" max="2" width="9.140625" style="0" customWidth="1"/>
    <col min="3" max="3" width="26.7109375" style="0" customWidth="1"/>
    <col min="4" max="4" width="9.421875" style="0" customWidth="1"/>
    <col min="5" max="5" width="14.7109375" style="0" customWidth="1"/>
    <col min="6" max="6" width="9.7109375" style="0" customWidth="1"/>
    <col min="7" max="7" width="8.421875" style="0" customWidth="1"/>
    <col min="8" max="8" width="7.8515625" style="0" customWidth="1"/>
    <col min="9" max="9" width="9.421875" style="0" customWidth="1"/>
    <col min="10" max="10" width="6.421875" style="0" customWidth="1"/>
    <col min="11" max="11" width="10.00390625" style="2" hidden="1" customWidth="1"/>
  </cols>
  <sheetData>
    <row r="1" spans="1:12" ht="18.75" customHeight="1">
      <c r="A1" s="41" t="s">
        <v>10</v>
      </c>
      <c r="B1" s="41"/>
      <c r="D1" s="3"/>
      <c r="E1" s="3"/>
      <c r="F1" s="3"/>
      <c r="G1" s="3"/>
      <c r="H1" s="15"/>
      <c r="I1" s="5"/>
      <c r="J1" s="5"/>
      <c r="K1" s="14"/>
      <c r="L1" s="5"/>
    </row>
    <row r="3" spans="1:15" s="4" customFormat="1" ht="15.75" thickBot="1">
      <c r="A3" s="50" t="s">
        <v>0</v>
      </c>
      <c r="B3" s="50"/>
      <c r="C3" s="65" t="s">
        <v>1</v>
      </c>
      <c r="D3" s="65" t="s">
        <v>89</v>
      </c>
      <c r="E3" s="32" t="s">
        <v>6</v>
      </c>
      <c r="F3" s="32" t="s">
        <v>95</v>
      </c>
      <c r="G3" s="32" t="s">
        <v>3</v>
      </c>
      <c r="H3" s="32" t="s">
        <v>4</v>
      </c>
      <c r="I3" s="32" t="s">
        <v>5</v>
      </c>
      <c r="J3" s="32" t="s">
        <v>2</v>
      </c>
      <c r="K3" s="32" t="s">
        <v>14</v>
      </c>
      <c r="N3" s="39">
        <v>0.628397632489696</v>
      </c>
      <c r="O3" s="39">
        <f ca="1">RAND()</f>
        <v>0.060926298643334986</v>
      </c>
    </row>
    <row r="4" spans="1:16" ht="20.25">
      <c r="A4" s="181">
        <f>IF(J4&gt;0,RANK(J4,$J$4:$J$19,0),"")</f>
        <v>1</v>
      </c>
      <c r="B4" s="209" t="s">
        <v>44</v>
      </c>
      <c r="C4" s="97" t="s">
        <v>55</v>
      </c>
      <c r="D4" s="98" t="s">
        <v>22</v>
      </c>
      <c r="E4" s="74" t="s">
        <v>64</v>
      </c>
      <c r="F4" s="74">
        <v>8</v>
      </c>
      <c r="G4" s="233">
        <v>80</v>
      </c>
      <c r="H4" s="135">
        <f>IF(AND(C3="",G4=""),1,IF(G4="",0,CEILING(G4,2.5)))</f>
        <v>80</v>
      </c>
      <c r="I4" s="136">
        <f>IF(G4="",-1,H4-G4)</f>
        <v>0</v>
      </c>
      <c r="J4" s="167">
        <v>28</v>
      </c>
      <c r="K4" s="34" t="e">
        <f>IF(AND(#REF!="",#REF!="",J4=""),-1,IF(J4="",1-(H4/150+N4/100),IF('Nostojärjestys ja telinekorkeus'!$I$2="Avoin",J4,IF(#REF!="Veteraani",J4,IF(#REF!="Juniori 20",J4+1000,IF(#REF!="Juniori 17",J4+2000,J4+3000))))))</f>
        <v>#REF!</v>
      </c>
      <c r="N4" s="37">
        <v>0.5873229106102364</v>
      </c>
      <c r="O4" s="39">
        <f ca="1">RAND()</f>
        <v>0.5117136684468538</v>
      </c>
      <c r="P4" s="2"/>
    </row>
    <row r="5" spans="1:16" ht="20.25" customHeight="1">
      <c r="A5" s="181">
        <f>IF(J5&gt;0,RANK(J5,$J$4:$J$19,0),"")</f>
        <v>2</v>
      </c>
      <c r="B5" s="209" t="s">
        <v>20</v>
      </c>
      <c r="C5" s="97" t="s">
        <v>46</v>
      </c>
      <c r="D5" s="98" t="s">
        <v>28</v>
      </c>
      <c r="E5" s="74" t="s">
        <v>64</v>
      </c>
      <c r="F5" s="74">
        <v>7</v>
      </c>
      <c r="G5" s="229">
        <v>69.7</v>
      </c>
      <c r="H5" s="135">
        <f>IF(AND(C4="",G5=""),1,IF(G5="",0,CEILING(G5,2.5)))</f>
        <v>70</v>
      </c>
      <c r="I5" s="136">
        <f>IF(G5="",-1,H5-G5)</f>
        <v>0.29999999999999716</v>
      </c>
      <c r="J5" s="167">
        <v>22</v>
      </c>
      <c r="K5" s="17" t="e">
        <f>IF(AND(#REF!="",#REF!="",J5=""),-1,IF(J5="",1-(H5/150+N5/100),IF('Nostojärjestys ja telinekorkeus'!$I$2="Avoin",J5,IF(#REF!="Veteraani",J5,IF(#REF!="Juniori 20",J5+1000,IF(#REF!="Juniori 17",J5+2000,J5+3000))))))</f>
        <v>#REF!</v>
      </c>
      <c r="N5" s="37">
        <v>0.06693737040516723</v>
      </c>
      <c r="O5" s="39">
        <f ca="1">RAND()</f>
        <v>0.9139532603076739</v>
      </c>
      <c r="P5" s="2"/>
    </row>
    <row r="6" spans="1:15" ht="20.25">
      <c r="A6" s="181">
        <f>IF(J6&gt;0,RANK(J6,$J$4:$J$19,0),"")</f>
        <v>3</v>
      </c>
      <c r="B6" s="209" t="s">
        <v>49</v>
      </c>
      <c r="C6" s="97" t="s">
        <v>50</v>
      </c>
      <c r="D6" s="147" t="s">
        <v>92</v>
      </c>
      <c r="E6" s="74" t="s">
        <v>64</v>
      </c>
      <c r="F6" s="73">
        <v>9</v>
      </c>
      <c r="G6" s="230">
        <v>80</v>
      </c>
      <c r="H6" s="135">
        <f>IF(AND(C11="",G6=""),1,IF(G6="",0,CEILING(G6,2.5)))</f>
        <v>80</v>
      </c>
      <c r="I6" s="136">
        <f>IF(G6="",-1,H6-G6)</f>
        <v>0</v>
      </c>
      <c r="J6" s="177">
        <v>21</v>
      </c>
      <c r="K6" s="17" t="e">
        <f>IF(AND(#REF!="",G6="",J6=""),-1,IF(J6="",1-(H6/150+N6/100),IF('Nostojärjestys ja telinekorkeus'!$I$2="Avoin",J6,IF(#REF!="Veteraani",J6,IF(#REF!="Juniori 20",J6+1000,IF(#REF!="Juniori 17",J6+2000,J6+3000))))))</f>
        <v>#REF!</v>
      </c>
      <c r="L6" s="13"/>
      <c r="N6" s="37">
        <v>0.596878075580132</v>
      </c>
      <c r="O6" s="39">
        <f ca="1">RAND()</f>
        <v>0.339950734694057</v>
      </c>
    </row>
    <row r="7" spans="1:15" ht="20.25">
      <c r="A7" s="181">
        <f>IF(J7&gt;0,RANK(J7,$J$4:$J$19,0),"")</f>
        <v>4</v>
      </c>
      <c r="B7" s="209" t="s">
        <v>44</v>
      </c>
      <c r="C7" s="97" t="s">
        <v>45</v>
      </c>
      <c r="D7" s="98" t="s">
        <v>28</v>
      </c>
      <c r="E7" s="74" t="s">
        <v>64</v>
      </c>
      <c r="F7" s="74">
        <v>8</v>
      </c>
      <c r="G7" s="233">
        <v>71.6</v>
      </c>
      <c r="H7" s="135">
        <f>IF(AND(C7="",G7=""),1,IF(G7="",0,CEILING(G7,2.5)))</f>
        <v>72.5</v>
      </c>
      <c r="I7" s="136">
        <f>IF(G7="",-1,H7-G7)</f>
        <v>0.9000000000000057</v>
      </c>
      <c r="J7" s="167">
        <v>20</v>
      </c>
      <c r="K7" s="17" t="e">
        <f>IF(AND(#REF!="",#REF!="",J7=""),-1,IF(J7="",1-(H7/150+N7/100),IF('Nostojärjestys ja telinekorkeus'!$I$2="Avoin",J7,IF(#REF!="Veteraani",J7,IF(#REF!="Juniori 20",J7+1000,IF(#REF!="Juniori 17",J7+2000,J7+3000))))))</f>
        <v>#REF!</v>
      </c>
      <c r="N7" s="37">
        <v>0.6170208728103281</v>
      </c>
      <c r="O7" s="39">
        <f ca="1">RAND()</f>
        <v>0.11386190752434477</v>
      </c>
    </row>
    <row r="8" spans="1:15" ht="20.25">
      <c r="A8" s="181">
        <v>5</v>
      </c>
      <c r="B8" s="209" t="s">
        <v>20</v>
      </c>
      <c r="C8" s="97" t="s">
        <v>39</v>
      </c>
      <c r="D8" s="98" t="s">
        <v>22</v>
      </c>
      <c r="E8" s="74" t="s">
        <v>64</v>
      </c>
      <c r="F8" s="74">
        <v>8</v>
      </c>
      <c r="G8" s="230">
        <v>79.2</v>
      </c>
      <c r="H8" s="135">
        <f>IF(AND(C8="",G8=""),1,IF(G8="",0,CEILING(G8,2.5)))</f>
        <v>80</v>
      </c>
      <c r="I8" s="136">
        <f>IF(G8="",-1,H8-G8)</f>
        <v>0.7999999999999972</v>
      </c>
      <c r="J8" s="167">
        <v>20</v>
      </c>
      <c r="K8" s="17" t="e">
        <f>IF(AND(#REF!="",G8="",J8=""),-1,IF(J8="",1-(H8/150+N8/100),IF('Nostojärjestys ja telinekorkeus'!$I$2="Avoin",J8,IF(#REF!="Veteraani",J8,IF(#REF!="Juniori 20",J8+1000,IF(#REF!="Juniori 17",J8+2000,J8+3000))))))</f>
        <v>#REF!</v>
      </c>
      <c r="L8" s="13"/>
      <c r="N8" s="37">
        <v>0.48389949832482415</v>
      </c>
      <c r="O8" s="39">
        <f ca="1">RAND()</f>
        <v>0.9161374450351911</v>
      </c>
    </row>
    <row r="9" spans="1:15" ht="20.25">
      <c r="A9" s="181">
        <f>IF(J9&gt;0,RANK(J9,$J$4:$J$19,0),"")</f>
        <v>6</v>
      </c>
      <c r="B9" s="209" t="s">
        <v>23</v>
      </c>
      <c r="C9" s="97" t="s">
        <v>48</v>
      </c>
      <c r="D9" s="147" t="s">
        <v>92</v>
      </c>
      <c r="E9" s="74" t="s">
        <v>64</v>
      </c>
      <c r="F9" s="74">
        <v>9</v>
      </c>
      <c r="G9" s="230">
        <v>72.2</v>
      </c>
      <c r="H9" s="135">
        <f>IF(AND(C9="",G9=""),1,IF(G9="",0,CEILING(G9,2.5)))</f>
        <v>72.5</v>
      </c>
      <c r="I9" s="136">
        <f>IF(G9="",-1,H9-G9)</f>
        <v>0.29999999999999716</v>
      </c>
      <c r="J9" s="176">
        <v>19</v>
      </c>
      <c r="K9" s="17" t="e">
        <f>IF(AND(#REF!="",G9="",J9=""),-1,IF(J9="",1-(H9/150+N9/100),IF('Nostojärjestys ja telinekorkeus'!$I$2="Avoin",J9,IF(#REF!="Veteraani",J9,IF(#REF!="Juniori 20",J9+1000,IF(#REF!="Juniori 17",J9+2000,J9+3000))))))</f>
        <v>#REF!</v>
      </c>
      <c r="L9" s="13"/>
      <c r="N9" s="37">
        <v>0.8468663577753317</v>
      </c>
      <c r="O9" s="39">
        <f ca="1">RAND()</f>
        <v>0.006373403460831817</v>
      </c>
    </row>
    <row r="10" spans="1:15" ht="20.25">
      <c r="A10" s="181">
        <f>IF(J10&gt;0,RANK(J10,$J$4:$J$19,0),"")</f>
        <v>7</v>
      </c>
      <c r="B10" s="209" t="s">
        <v>18</v>
      </c>
      <c r="C10" s="97" t="s">
        <v>32</v>
      </c>
      <c r="D10" s="98" t="s">
        <v>16</v>
      </c>
      <c r="E10" s="74" t="s">
        <v>64</v>
      </c>
      <c r="F10" s="74"/>
      <c r="G10" s="230">
        <v>72.9</v>
      </c>
      <c r="H10" s="135">
        <f>IF(AND(C10="",G10=""),1,IF(G10="",0,CEILING(G10,2.5)))</f>
        <v>75</v>
      </c>
      <c r="I10" s="136">
        <f>IF(G10="",-1,H10-G10)</f>
        <v>2.0999999999999943</v>
      </c>
      <c r="J10" s="167">
        <v>18</v>
      </c>
      <c r="K10" s="17">
        <f>IF(AND(C10="",G10="",J10=""),-1,IF(J10="",1-(H10/150+N10/100),IF('Nostojärjestys ja telinekorkeus'!$I$2="Avoin",J10,IF(#REF!="Veteraani",J10,IF(#REF!="Juniori 20",J10+1000,IF(#REF!="Juniori 17",J10+2000,J10+3000))))))</f>
        <v>18</v>
      </c>
      <c r="N10" s="37">
        <v>0.5650334904467549</v>
      </c>
      <c r="O10" s="39">
        <f ca="1">RAND()</f>
        <v>0.0029706525817092544</v>
      </c>
    </row>
    <row r="11" spans="1:15" ht="20.25">
      <c r="A11" s="181">
        <v>8</v>
      </c>
      <c r="B11" s="209" t="s">
        <v>17</v>
      </c>
      <c r="C11" s="97" t="s">
        <v>35</v>
      </c>
      <c r="D11" s="147" t="s">
        <v>118</v>
      </c>
      <c r="E11" s="74" t="s">
        <v>64</v>
      </c>
      <c r="F11" s="74">
        <v>8</v>
      </c>
      <c r="G11" s="230">
        <v>79.5</v>
      </c>
      <c r="H11" s="135">
        <f>IF(AND(C11="",G11=""),1,IF(G11="",0,CEILING(G11,2.5)))</f>
        <v>80</v>
      </c>
      <c r="I11" s="136">
        <f>IF(G11="",-1,H11-G11)</f>
        <v>0.5</v>
      </c>
      <c r="J11" s="167">
        <v>18</v>
      </c>
      <c r="K11" s="17">
        <f>IF(AND(C11="",G11="",J11=""),-1,IF(J11="",1-(H11/150+N11/100),IF('Nostojärjestys ja telinekorkeus'!$I$2="Avoin",J11,IF(#REF!="Veteraani",J11,IF(#REF!="Juniori 20",J11+1000,IF(#REF!="Juniori 17",J11+2000,J11+3000))))))</f>
        <v>18</v>
      </c>
      <c r="N11" s="37">
        <v>0.9026635816069142</v>
      </c>
      <c r="O11" s="39">
        <f ca="1">RAND()</f>
        <v>0.6210344503025358</v>
      </c>
    </row>
    <row r="12" spans="1:15" ht="20.25">
      <c r="A12" s="181">
        <f>IF(J12&gt;0,RANK(J12,$J$4:$J$19,0),"")</f>
        <v>9</v>
      </c>
      <c r="B12" s="209" t="s">
        <v>23</v>
      </c>
      <c r="C12" s="97" t="s">
        <v>94</v>
      </c>
      <c r="D12" s="147" t="s">
        <v>92</v>
      </c>
      <c r="E12" s="74" t="s">
        <v>64</v>
      </c>
      <c r="F12" s="74">
        <v>8</v>
      </c>
      <c r="G12" s="230">
        <v>79.8</v>
      </c>
      <c r="H12" s="135">
        <f>IF(AND(C12="",G12=""),1,IF(G12="",0,CEILING(G12,2.5)))</f>
        <v>80</v>
      </c>
      <c r="I12" s="136">
        <f>IF(G12="",-1,H12-G12)</f>
        <v>0.20000000000000284</v>
      </c>
      <c r="J12" s="167">
        <v>17</v>
      </c>
      <c r="K12" s="17">
        <f>IF(AND(C12="",G12="",J12=""),-1,IF(J12="",1-(H12/150+N12/100),IF('Nostojärjestys ja telinekorkeus'!$I$2="Avoin",J12,IF(#REF!="Veteraani",J12,IF(#REF!="Juniori 20",J12+1000,IF(#REF!="Juniori 17",J12+2000,J12+3000))))))</f>
        <v>17</v>
      </c>
      <c r="N12" s="37">
        <v>0.5719762642856852</v>
      </c>
      <c r="O12" s="39">
        <f ca="1">RAND()</f>
        <v>0.10283452581978747</v>
      </c>
    </row>
    <row r="13" spans="1:15" ht="21" customHeight="1">
      <c r="A13" s="181">
        <f>IF(J13&gt;0,RANK(J13,$J$4:$J$19,0),"")</f>
        <v>10</v>
      </c>
      <c r="B13" s="209" t="s">
        <v>18</v>
      </c>
      <c r="C13" s="97" t="s">
        <v>33</v>
      </c>
      <c r="D13" s="98" t="s">
        <v>16</v>
      </c>
      <c r="E13" s="74" t="s">
        <v>64</v>
      </c>
      <c r="F13" s="74"/>
      <c r="G13" s="230">
        <v>70.3</v>
      </c>
      <c r="H13" s="135">
        <f>IF(AND(C13="",G13=""),1,IF(G13="",0,CEILING(G13,2.5)))</f>
        <v>72.5</v>
      </c>
      <c r="I13" s="136">
        <f>IF(G13="",-1,H13-G13)</f>
        <v>2.200000000000003</v>
      </c>
      <c r="J13" s="167">
        <v>12</v>
      </c>
      <c r="K13" s="17">
        <f>IF(AND(C13="",G13="",J13=""),-1,IF(J13="",1-(H13/150+N13/100),IF('Nostojärjestys ja telinekorkeus'!$I$2="Avoin",J13,IF(#REF!="Veteraani",J13,IF(#REF!="Juniori 20",J13+1000,IF(#REF!="Juniori 17",J13+2000,J13+3000))))))</f>
        <v>12</v>
      </c>
      <c r="N13" s="37">
        <v>0.9777600026547824</v>
      </c>
      <c r="O13" s="39">
        <f ca="1">RAND()</f>
        <v>0.9544124250164917</v>
      </c>
    </row>
    <row r="14" spans="1:15" ht="20.25">
      <c r="A14" s="181">
        <v>11</v>
      </c>
      <c r="B14" s="209" t="s">
        <v>17</v>
      </c>
      <c r="C14" s="97" t="s">
        <v>31</v>
      </c>
      <c r="D14" s="98" t="s">
        <v>16</v>
      </c>
      <c r="E14" s="74" t="s">
        <v>64</v>
      </c>
      <c r="F14" s="74"/>
      <c r="G14" s="230">
        <v>78.8</v>
      </c>
      <c r="H14" s="135">
        <f>IF(AND(C14="",G14=""),1,IF(G14="",0,CEILING(G14,2.5)))</f>
        <v>80</v>
      </c>
      <c r="I14" s="136">
        <f>IF(G14="",-1,H14-G14)</f>
        <v>1.2000000000000028</v>
      </c>
      <c r="J14" s="167">
        <v>12</v>
      </c>
      <c r="K14" s="17">
        <f>IF(AND(C14="",G14="",J14=""),-1,IF(J14="",1-(H14/150+N14/100),IF('Nostojärjestys ja telinekorkeus'!$I$2="Avoin",J14,IF(#REF!="Veteraani",J14,IF(#REF!="Juniori 20",J14+1000,IF(#REF!="Juniori 17",J14+2000,J14+3000))))))</f>
        <v>12</v>
      </c>
      <c r="N14" s="37">
        <v>0.44565656422246014</v>
      </c>
      <c r="O14" s="39">
        <f ca="1">RAND()</f>
        <v>0.666856285381561</v>
      </c>
    </row>
    <row r="15" spans="1:15" ht="20.25">
      <c r="A15" s="181">
        <f>IF(J15&gt;0,RANK(J15,$J$4:$J$19,0),"")</f>
        <v>12</v>
      </c>
      <c r="B15" s="209" t="s">
        <v>42</v>
      </c>
      <c r="C15" s="97" t="s">
        <v>43</v>
      </c>
      <c r="D15" s="98" t="s">
        <v>41</v>
      </c>
      <c r="E15" s="74" t="s">
        <v>64</v>
      </c>
      <c r="F15" s="74">
        <v>8</v>
      </c>
      <c r="G15" s="230">
        <v>79.6</v>
      </c>
      <c r="H15" s="135">
        <f>IF(AND(C15="",G15=""),1,IF(G15="",0,CEILING(G15,2.5)))</f>
        <v>80</v>
      </c>
      <c r="I15" s="136">
        <f>IF(G15="",-1,H15-G15)</f>
        <v>0.4000000000000057</v>
      </c>
      <c r="J15" s="167">
        <v>11</v>
      </c>
      <c r="K15" s="17">
        <f>IF(AND(C15="",G15="",J15=""),-1,IF(J15="",1-(H15/150+N15/100),IF('Nostojärjestys ja telinekorkeus'!$I$2="Avoin",J15,IF(#REF!="Veteraani",J15,IF(#REF!="Juniori 20",J15+1000,IF(#REF!="Juniori 17",J15+2000,J15+3000))))))</f>
        <v>11</v>
      </c>
      <c r="N15" s="37">
        <v>0.4712704044375231</v>
      </c>
      <c r="O15" s="39">
        <f ca="1">RAND()</f>
        <v>0.43137712827350816</v>
      </c>
    </row>
    <row r="16" spans="1:15" ht="21" customHeight="1">
      <c r="A16" s="181">
        <f>IF(J16&gt;0,RANK(J16,$J$4:$J$19,0),"")</f>
        <v>13</v>
      </c>
      <c r="B16" s="209" t="s">
        <v>17</v>
      </c>
      <c r="C16" s="97" t="s">
        <v>29</v>
      </c>
      <c r="D16" s="98" t="s">
        <v>16</v>
      </c>
      <c r="E16" s="74" t="s">
        <v>64</v>
      </c>
      <c r="F16" s="74"/>
      <c r="G16" s="230">
        <v>75.5</v>
      </c>
      <c r="H16" s="135">
        <f>IF(AND(C16="",G16=""),1,IF(G16="",0,CEILING(G16,2.5)))</f>
        <v>77.5</v>
      </c>
      <c r="I16" s="136">
        <f>IF(G16="",-1,H16-G16)</f>
        <v>2</v>
      </c>
      <c r="J16" s="168">
        <v>9</v>
      </c>
      <c r="K16" s="17">
        <f>IF(AND(C16="",G16="",J16=""),-1,IF(J16="",1-(H16/150+N16/100),IF('Nostojärjestys ja telinekorkeus'!$I$2="Avoin",J16,IF(#REF!="Veteraani",J16,IF(#REF!="Juniori 20",J16+1000,IF(#REF!="Juniori 17",J16+2000,J16+3000))))))</f>
        <v>9</v>
      </c>
      <c r="N16" s="37">
        <v>0.6649902195500954</v>
      </c>
      <c r="O16" s="39">
        <f ca="1">RAND()</f>
        <v>0.9755756645258641</v>
      </c>
    </row>
    <row r="17" spans="1:15" ht="20.25">
      <c r="A17" s="181">
        <f>IF(J17&gt;0,RANK(J17,$J$4:$J$19,0),"")</f>
        <v>14</v>
      </c>
      <c r="B17" s="209" t="s">
        <v>40</v>
      </c>
      <c r="C17" s="97" t="s">
        <v>99</v>
      </c>
      <c r="D17" s="98" t="s">
        <v>41</v>
      </c>
      <c r="E17" s="74" t="s">
        <v>64</v>
      </c>
      <c r="F17" s="74">
        <v>9</v>
      </c>
      <c r="G17" s="230">
        <v>75</v>
      </c>
      <c r="H17" s="135">
        <f>IF(AND(C17="",G17=""),1,IF(G17="",0,CEILING(G17,2.5)))</f>
        <v>75</v>
      </c>
      <c r="I17" s="136">
        <f>IF(G17="",-1,H17-G17)</f>
        <v>0</v>
      </c>
      <c r="J17" s="167">
        <v>6</v>
      </c>
      <c r="K17" s="17">
        <f>IF(AND(C17="",G17="",J17=""),-1,IF(J17="",1-(H17/150+N17/100),IF('Nostojärjestys ja telinekorkeus'!$I$2="Avoin",J17,IF(#REF!="Veteraani",J17,IF(#REF!="Juniori 20",J17+1000,IF(#REF!="Juniori 17",J17+2000,J17+3000))))))</f>
        <v>6</v>
      </c>
      <c r="N17" s="37">
        <v>0.8593085954687218</v>
      </c>
      <c r="O17" s="39">
        <f ca="1">RAND()</f>
        <v>0.6550429341185433</v>
      </c>
    </row>
    <row r="18" spans="1:15" ht="20.25">
      <c r="A18" s="181">
        <f>IF(J18&gt;0,RANK(J18,$J$4:$J$19,0),"")</f>
        <v>15</v>
      </c>
      <c r="B18" s="209" t="s">
        <v>17</v>
      </c>
      <c r="C18" s="97" t="s">
        <v>30</v>
      </c>
      <c r="D18" s="98" t="s">
        <v>16</v>
      </c>
      <c r="E18" s="74" t="s">
        <v>64</v>
      </c>
      <c r="F18" s="74"/>
      <c r="G18" s="230">
        <v>76.2</v>
      </c>
      <c r="H18" s="135">
        <f>IF(AND(C18="",G18=""),1,IF(G18="",0,CEILING(G18,2.5)))</f>
        <v>77.5</v>
      </c>
      <c r="I18" s="136">
        <f>IF(G18="",-1,H18-G18)</f>
        <v>1.2999999999999972</v>
      </c>
      <c r="J18" s="167">
        <v>2</v>
      </c>
      <c r="K18" s="17">
        <f>IF(AND(C18="",G18="",J18=""),-1,IF(J18="",1-(H18/150+N18/100),IF('Nostojärjestys ja telinekorkeus'!$I$2="Avoin",J18,IF(#REF!="Veteraani",J18,IF(#REF!="Juniori 20",J18+1000,IF(#REF!="Juniori 17",J18+2000,J18+3000))))))</f>
        <v>2</v>
      </c>
      <c r="N18" s="37">
        <v>0.369147651829711</v>
      </c>
      <c r="O18" s="39">
        <f ca="1">RAND()</f>
        <v>0.3737602945133719</v>
      </c>
    </row>
    <row r="19" spans="1:15" ht="20.25" customHeight="1" thickBot="1">
      <c r="A19" s="181">
        <v>16</v>
      </c>
      <c r="B19" s="160" t="s">
        <v>17</v>
      </c>
      <c r="C19" s="161" t="s">
        <v>34</v>
      </c>
      <c r="D19" s="162" t="s">
        <v>16</v>
      </c>
      <c r="E19" s="163" t="s">
        <v>64</v>
      </c>
      <c r="F19" s="163"/>
      <c r="G19" s="231">
        <v>74.5</v>
      </c>
      <c r="H19" s="174">
        <f>IF(AND(C19="",G19=""),1,IF(G19="",0,CEILING(G19,2.5)))</f>
        <v>75</v>
      </c>
      <c r="I19" s="175">
        <f>IF(G19="",-1,H19-G19)</f>
        <v>0.5</v>
      </c>
      <c r="J19" s="287">
        <v>0</v>
      </c>
      <c r="K19" s="17">
        <f>IF(AND(C19="",G19="",J19=""),-1,IF(J19="",1-(H19/150+N19/100),IF('Nostojärjestys ja telinekorkeus'!$I$2="Avoin",J19,IF(#REF!="Veteraani",J19,IF(#REF!="Juniori 20",J19+1000,IF(#REF!="Juniori 17",J19+2000,J19+3000))))))</f>
        <v>0</v>
      </c>
      <c r="N19" s="37">
        <v>0.823944645218361</v>
      </c>
      <c r="O19" s="39">
        <f ca="1">RAND()</f>
        <v>0.8242362967009795</v>
      </c>
    </row>
    <row r="20" spans="1:15" ht="21" customHeight="1" thickTop="1">
      <c r="A20" s="210">
        <f>IF(J20&gt;0,RANK(J20,$J$20:$J$22,0),"")</f>
        <v>1</v>
      </c>
      <c r="B20" s="234" t="s">
        <v>61</v>
      </c>
      <c r="C20" s="157" t="s">
        <v>62</v>
      </c>
      <c r="D20" s="158" t="s">
        <v>63</v>
      </c>
      <c r="E20" s="152" t="s">
        <v>76</v>
      </c>
      <c r="F20" s="152">
        <v>9</v>
      </c>
      <c r="G20" s="232">
        <v>75.5</v>
      </c>
      <c r="H20" s="172">
        <f>IF(AND(C19="",G20=""),1,IF(G20="",0,CEILING(G20,2.5)))</f>
        <v>77.5</v>
      </c>
      <c r="I20" s="173">
        <f>IF(G20="",-1,H20-G20)</f>
        <v>2</v>
      </c>
      <c r="J20" s="285">
        <v>25</v>
      </c>
      <c r="K20" s="13"/>
      <c r="N20" s="37"/>
      <c r="O20" s="39"/>
    </row>
    <row r="21" spans="1:15" ht="20.25">
      <c r="A21" s="181">
        <f>IF(J21&gt;0,RANK(J21,$J$20:$J$22,0),"")</f>
        <v>2</v>
      </c>
      <c r="B21" s="209" t="s">
        <v>70</v>
      </c>
      <c r="C21" s="97" t="s">
        <v>71</v>
      </c>
      <c r="D21" s="158" t="s">
        <v>63</v>
      </c>
      <c r="E21" s="72" t="s">
        <v>76</v>
      </c>
      <c r="F21" s="72">
        <v>9</v>
      </c>
      <c r="G21" s="230">
        <v>78.3</v>
      </c>
      <c r="H21" s="135">
        <f>IF(AND(C20="",G21=""),1,IF(G21="",0,CEILING(G21,2.5)))</f>
        <v>80</v>
      </c>
      <c r="I21" s="136">
        <f>IF(G21="",-1,H21-G21)</f>
        <v>1.7000000000000028</v>
      </c>
      <c r="J21" s="169">
        <v>24</v>
      </c>
      <c r="K21" s="13"/>
      <c r="N21" s="37"/>
      <c r="O21" s="39"/>
    </row>
    <row r="22" spans="1:15" ht="20.25">
      <c r="A22" s="181">
        <f>IF(J22&gt;0,RANK(J22,$J$20:$J$22,0),"")</f>
        <v>3</v>
      </c>
      <c r="B22" s="283" t="s">
        <v>119</v>
      </c>
      <c r="C22" s="97" t="s">
        <v>120</v>
      </c>
      <c r="D22" s="147" t="s">
        <v>121</v>
      </c>
      <c r="E22" s="72" t="s">
        <v>76</v>
      </c>
      <c r="F22" s="72">
        <v>8</v>
      </c>
      <c r="G22" s="230">
        <v>67</v>
      </c>
      <c r="H22" s="135">
        <f>IF(AND(C21="",G22=""),1,IF(G22="",0,CEILING(G22,2.5)))</f>
        <v>67.5</v>
      </c>
      <c r="I22" s="136">
        <f>IF(G22="",-1,H22-G22)</f>
        <v>0.5</v>
      </c>
      <c r="J22" s="169">
        <v>22</v>
      </c>
      <c r="K22" s="14"/>
      <c r="N22" s="37"/>
      <c r="O22" s="39"/>
    </row>
    <row r="23" spans="1:11" ht="12.75">
      <c r="A23" s="5"/>
      <c r="B23" s="5"/>
      <c r="J23" s="5"/>
      <c r="K23" s="14"/>
    </row>
    <row r="24" spans="1:11" ht="15.75">
      <c r="A24" s="5"/>
      <c r="B24" s="5"/>
      <c r="C24" s="119"/>
      <c r="D24" s="121"/>
      <c r="E24" s="13"/>
      <c r="F24" s="13"/>
      <c r="G24" s="125"/>
      <c r="H24" s="10"/>
      <c r="I24" s="11"/>
      <c r="J24" s="5"/>
      <c r="K24" s="14"/>
    </row>
    <row r="25" spans="1:11" ht="15.75">
      <c r="A25" s="5"/>
      <c r="B25" s="5"/>
      <c r="C25" s="120"/>
      <c r="D25" s="121"/>
      <c r="E25" s="13"/>
      <c r="F25" s="13"/>
      <c r="G25" s="125"/>
      <c r="H25" s="10"/>
      <c r="I25" s="11"/>
      <c r="J25" s="5"/>
      <c r="K25" s="14"/>
    </row>
    <row r="26" spans="1:11" ht="15.75">
      <c r="A26" s="5"/>
      <c r="B26" s="5"/>
      <c r="C26" s="121"/>
      <c r="D26" s="121"/>
      <c r="E26" s="13"/>
      <c r="F26" s="13"/>
      <c r="G26" s="125"/>
      <c r="H26" s="10"/>
      <c r="I26" s="11"/>
      <c r="J26" s="5"/>
      <c r="K26" s="14"/>
    </row>
    <row r="27" spans="1:11" ht="15.75">
      <c r="A27" s="5"/>
      <c r="B27" s="5"/>
      <c r="C27" s="126"/>
      <c r="D27" s="121"/>
      <c r="E27" s="13"/>
      <c r="F27" s="13"/>
      <c r="G27" s="125"/>
      <c r="H27" s="10"/>
      <c r="I27" s="11"/>
      <c r="J27" s="5"/>
      <c r="K27" s="14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14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14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14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14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14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14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14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sheetProtection/>
  <protectedRanges>
    <protectedRange sqref="E4:F19" name="Alue1"/>
    <protectedRange sqref="C7:D7" name="Alue1_2"/>
    <protectedRange sqref="F20" name="Alue1_1_1"/>
    <protectedRange sqref="E20:E22 F21:F22" name="Alue1_1_3"/>
  </protectedRanges>
  <conditionalFormatting sqref="K4:K19">
    <cfRule type="cellIs" priority="12" dxfId="0" operator="lessThan" stopIfTrue="1">
      <formula>1</formula>
    </cfRule>
  </conditionalFormatting>
  <conditionalFormatting sqref="I4:I22">
    <cfRule type="cellIs" priority="13" dxfId="0" operator="equal" stopIfTrue="1">
      <formula>-1</formula>
    </cfRule>
  </conditionalFormatting>
  <conditionalFormatting sqref="H4:H22">
    <cfRule type="cellIs" priority="14" dxfId="0" operator="lessThanOrEqual" stopIfTrue="1">
      <formula>1</formula>
    </cfRule>
  </conditionalFormatting>
  <conditionalFormatting sqref="G8:G15 G6 G20:G22">
    <cfRule type="cellIs" priority="15" dxfId="8" operator="lessThanOrEqual" stopIfTrue="1">
      <formula>70</formula>
    </cfRule>
    <cfRule type="cellIs" priority="16" dxfId="8" operator="greaterThan" stopIfTrue="1">
      <formula>80</formula>
    </cfRule>
  </conditionalFormatting>
  <conditionalFormatting sqref="G16:G19">
    <cfRule type="cellIs" priority="7" dxfId="8" operator="lessThanOrEqual" stopIfTrue="1">
      <formula>70</formula>
    </cfRule>
    <cfRule type="cellIs" priority="8" dxfId="8" operator="greaterThan" stopIfTrue="1">
      <formula>80</formula>
    </cfRule>
  </conditionalFormatting>
  <printOptions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6"/>
  <dimension ref="A1:Q4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5.140625" style="0" customWidth="1"/>
    <col min="2" max="2" width="17.8515625" style="0" customWidth="1"/>
    <col min="3" max="3" width="30.28125" style="0" customWidth="1"/>
    <col min="4" max="4" width="13.421875" style="0" customWidth="1"/>
    <col min="5" max="5" width="15.8515625" style="0" customWidth="1"/>
    <col min="6" max="6" width="8.8515625" style="0" customWidth="1"/>
    <col min="7" max="7" width="8.421875" style="0" customWidth="1"/>
    <col min="8" max="8" width="7.8515625" style="0" customWidth="1"/>
    <col min="9" max="9" width="9.421875" style="0" customWidth="1"/>
    <col min="10" max="10" width="6.57421875" style="0" customWidth="1"/>
    <col min="11" max="11" width="10.00390625" style="2" hidden="1" customWidth="1"/>
  </cols>
  <sheetData>
    <row r="1" spans="1:12" ht="18.75" customHeight="1">
      <c r="A1" s="41" t="s">
        <v>11</v>
      </c>
      <c r="B1" s="41"/>
      <c r="D1" s="3"/>
      <c r="E1" s="3"/>
      <c r="F1" s="3"/>
      <c r="G1" s="3"/>
      <c r="H1" s="15"/>
      <c r="I1" s="5"/>
      <c r="J1" s="5"/>
      <c r="K1" s="14"/>
      <c r="L1" s="5"/>
    </row>
    <row r="3" spans="1:15" s="4" customFormat="1" ht="15.75" thickBot="1">
      <c r="A3" s="50" t="s">
        <v>0</v>
      </c>
      <c r="B3" s="50"/>
      <c r="C3" s="65" t="s">
        <v>1</v>
      </c>
      <c r="D3" s="65" t="s">
        <v>89</v>
      </c>
      <c r="E3" s="32" t="s">
        <v>6</v>
      </c>
      <c r="F3" s="32" t="s">
        <v>95</v>
      </c>
      <c r="G3" s="32" t="s">
        <v>3</v>
      </c>
      <c r="H3" s="32" t="s">
        <v>4</v>
      </c>
      <c r="I3" s="32" t="s">
        <v>5</v>
      </c>
      <c r="J3" s="32" t="s">
        <v>2</v>
      </c>
      <c r="K3" s="32" t="s">
        <v>14</v>
      </c>
      <c r="N3" s="39">
        <v>0.5633355601531669</v>
      </c>
      <c r="O3" s="39">
        <f ca="1">RAND()</f>
        <v>0.7783982238418525</v>
      </c>
    </row>
    <row r="4" spans="1:16" ht="21" thickBot="1">
      <c r="A4" s="181">
        <f>IF(J4&gt;0,RANK(J4,$J$4:$J$12,0),"")</f>
        <v>8</v>
      </c>
      <c r="B4" s="198" t="s">
        <v>23</v>
      </c>
      <c r="C4" s="199" t="s">
        <v>98</v>
      </c>
      <c r="D4" s="288" t="s">
        <v>92</v>
      </c>
      <c r="E4" s="200" t="s">
        <v>64</v>
      </c>
      <c r="F4" s="98"/>
      <c r="G4" s="225">
        <v>80.4</v>
      </c>
      <c r="H4" s="227">
        <f>IF(AND(C3="",G4=""),1,IF(G4="",0,CEILING(G4,2.5)))</f>
        <v>82.5</v>
      </c>
      <c r="I4" s="217">
        <f>IF(G4="",-1,H4-G4)</f>
        <v>2.0999999999999943</v>
      </c>
      <c r="J4" s="183">
        <v>7</v>
      </c>
      <c r="K4" s="182" t="e">
        <f>IF(AND(C13="",'M100'!#REF!="",J4=""),-1,IF(J4="",1-(H4/150+N4/100),IF('Nostojärjestys ja telinekorkeus'!$I$2="Avoin",J4,IF(#REF!="Veteraani",J4,IF(#REF!="Juniori 20",J4+1000,IF(#REF!="Juniori 17",J4+2000,J4+3000))))))</f>
        <v>#REF!</v>
      </c>
      <c r="N4" s="37">
        <v>0.6209778885378823</v>
      </c>
      <c r="O4" s="39">
        <f ca="1">RAND()</f>
        <v>0.4605235292671348</v>
      </c>
      <c r="P4" s="2"/>
    </row>
    <row r="5" spans="1:16" ht="21" thickBot="1">
      <c r="A5" s="181">
        <f>IF(J5&gt;0,RANK(J5,$J$4:$J$12,0),"")</f>
        <v>2</v>
      </c>
      <c r="B5" s="71" t="s">
        <v>20</v>
      </c>
      <c r="C5" s="97" t="s">
        <v>38</v>
      </c>
      <c r="D5" s="98" t="s">
        <v>22</v>
      </c>
      <c r="E5" s="74" t="s">
        <v>64</v>
      </c>
      <c r="F5" s="159">
        <v>8</v>
      </c>
      <c r="G5" s="266">
        <v>80.7</v>
      </c>
      <c r="H5" s="227">
        <f>IF(AND(C4="",G5=""),1,IF(G5="",0,CEILING(G5,2.5)))</f>
        <v>82.5</v>
      </c>
      <c r="I5" s="217">
        <f>IF(G5="",-1,H5-G5)</f>
        <v>1.7999999999999972</v>
      </c>
      <c r="J5" s="183">
        <v>21</v>
      </c>
      <c r="K5" s="78" t="e">
        <f>IF(AND(#REF!="",G5="",J5=""),-1,IF(J5="",1-(H5/150+N5/100),IF('Nostojärjestys ja telinekorkeus'!$I$2="Avoin",J5,IF(#REF!="Veteraani",J5,IF(#REF!="Juniori 20",J5+1000,IF(#REF!="Juniori 17",J5+2000,J5+3000))))))</f>
        <v>#REF!</v>
      </c>
      <c r="N5" s="37">
        <v>0.6860321551708033</v>
      </c>
      <c r="O5" s="39">
        <f ca="1">RAND()</f>
        <v>0.4902561689236703</v>
      </c>
      <c r="P5" s="2"/>
    </row>
    <row r="6" spans="1:16" ht="21" thickBot="1">
      <c r="A6" s="181">
        <f>IF(J6&gt;0,RANK(J6,$J$4:$J$12,0),"")</f>
        <v>6</v>
      </c>
      <c r="B6" s="258" t="s">
        <v>20</v>
      </c>
      <c r="C6" s="97" t="s">
        <v>117</v>
      </c>
      <c r="D6" s="289" t="s">
        <v>123</v>
      </c>
      <c r="E6" s="200" t="s">
        <v>64</v>
      </c>
      <c r="F6" s="98">
        <v>10</v>
      </c>
      <c r="G6" s="266">
        <v>82.7</v>
      </c>
      <c r="H6" s="227">
        <f>IF(AND(C3="",G6=""),1,IF(G6="",0,CEILING(G6,2.5)))</f>
        <v>85</v>
      </c>
      <c r="I6" s="217">
        <f>IF(G6="",-1,H6-G6)</f>
        <v>2.299999999999997</v>
      </c>
      <c r="J6" s="183">
        <v>12</v>
      </c>
      <c r="K6" s="78" t="e">
        <f>IF(AND(#REF!="",G6="",J6=""),-1,IF(J6="",1-(H6/150+N6/100),IF('Nostojärjestys ja telinekorkeus'!$I$2="Avoin",J6,IF(#REF!="Veteraani",J6,IF(#REF!="Juniori 20",J6+1000,IF(#REF!="Juniori 17",J6+2000,J6+3000))))))</f>
        <v>#REF!</v>
      </c>
      <c r="N6" s="37">
        <v>0.08333719184298904</v>
      </c>
      <c r="O6" s="39">
        <f ca="1">RAND()</f>
        <v>0.13286028107162529</v>
      </c>
      <c r="P6" s="2"/>
    </row>
    <row r="7" spans="1:15" ht="21" thickBot="1">
      <c r="A7" s="181">
        <v>3</v>
      </c>
      <c r="B7" s="71"/>
      <c r="C7" s="97" t="s">
        <v>116</v>
      </c>
      <c r="D7" s="98"/>
      <c r="E7" s="200" t="s">
        <v>64</v>
      </c>
      <c r="F7" s="98">
        <v>8</v>
      </c>
      <c r="G7" s="267">
        <v>84.3</v>
      </c>
      <c r="H7" s="228">
        <f>IF(AND(C4="",G7=""),1,IF(G7="",0,CEILING(G7,2.5)))</f>
        <v>85</v>
      </c>
      <c r="I7" s="217">
        <f>IF(G7="",-1,H7-G7)</f>
        <v>0.7000000000000028</v>
      </c>
      <c r="J7" s="183">
        <v>21</v>
      </c>
      <c r="K7" s="78" t="e">
        <f>IF(AND(#REF!="",G7="",J7=""),-1,IF(J7="",1-(H7/150+N7/100),IF('Nostojärjestys ja telinekorkeus'!$I$2="Avoin",J7,IF(#REF!="Veteraani",J7,IF(#REF!="Juniori 20",J7+1000,IF(#REF!="Juniori 17",J7+2000,J7+3000))))))</f>
        <v>#REF!</v>
      </c>
      <c r="N7" s="37">
        <v>0.3424285565587306</v>
      </c>
      <c r="O7" s="39">
        <f ca="1">RAND()</f>
        <v>0.5157667753687029</v>
      </c>
    </row>
    <row r="8" spans="1:15" ht="21" thickBot="1">
      <c r="A8" s="181">
        <v>5</v>
      </c>
      <c r="B8" s="111" t="s">
        <v>18</v>
      </c>
      <c r="C8" s="97" t="s">
        <v>54</v>
      </c>
      <c r="D8" s="98" t="s">
        <v>16</v>
      </c>
      <c r="E8" s="74" t="s">
        <v>64</v>
      </c>
      <c r="F8" s="74"/>
      <c r="G8" s="267">
        <v>84.4</v>
      </c>
      <c r="H8" s="228">
        <f>IF(AND(C7="",G8=""),1,IF(G8="",0,CEILING(G8,2.5)))</f>
        <v>85</v>
      </c>
      <c r="I8" s="214">
        <f>IF(G8="",-1,H8-G8)</f>
        <v>0.5999999999999943</v>
      </c>
      <c r="J8" s="184">
        <v>17</v>
      </c>
      <c r="K8" s="78">
        <f>IF(AND(C6="",G8="",J8=""),-1,IF(J8="",1-(H8/150+N8/100),IF('Nostojärjestys ja telinekorkeus'!$I$2="Avoin",J8,IF(#REF!="Veteraani",J8,IF(#REF!="Juniori 20",J8+1000,IF(#REF!="Juniori 17",J8+2000,J8+3000))))))</f>
        <v>17</v>
      </c>
      <c r="N8" s="37">
        <v>0.2934831934952884</v>
      </c>
      <c r="O8" s="39">
        <f ca="1">RAND()</f>
        <v>0.026388386767677297</v>
      </c>
    </row>
    <row r="9" spans="1:17" ht="21" thickBot="1">
      <c r="A9" s="181">
        <f>IF(J9&gt;0,RANK(J9,$J$4:$J$12,0),"")</f>
        <v>1</v>
      </c>
      <c r="B9" s="111" t="s">
        <v>56</v>
      </c>
      <c r="C9" s="97" t="s">
        <v>57</v>
      </c>
      <c r="D9" s="98" t="s">
        <v>58</v>
      </c>
      <c r="E9" s="74" t="s">
        <v>64</v>
      </c>
      <c r="F9" s="74">
        <v>10</v>
      </c>
      <c r="G9" s="267">
        <v>84.5</v>
      </c>
      <c r="H9" s="228">
        <f>IF(AND(C8="",G9=""),1,IF(G9="",0,CEILING(G9,2.5)))</f>
        <v>85</v>
      </c>
      <c r="I9" s="217">
        <f>IF(G9="",-1,H9-G9)</f>
        <v>0.5</v>
      </c>
      <c r="J9" s="183">
        <v>24</v>
      </c>
      <c r="K9" s="78">
        <f>IF(AND(C5="",G13="",J9=""),-1,IF(J9="",1-(H9/150+N9/100),IF('Nostojärjestys ja telinekorkeus'!$I$2="Avoin",J9,IF(#REF!="Veteraani",J9,IF(#REF!="Juniori 20",J9+1000,IF(#REF!="Juniori 17",J9+2000,J9+3000))))))</f>
        <v>24</v>
      </c>
      <c r="N9" s="37">
        <v>0.30303453974577566</v>
      </c>
      <c r="O9" s="39">
        <f ca="1">RAND()</f>
        <v>0.3478657151702379</v>
      </c>
      <c r="Q9" s="16"/>
    </row>
    <row r="10" spans="1:17" ht="21" thickBot="1">
      <c r="A10" s="181">
        <f>IF(J10&gt;0,RANK(J10,$J$4:$J$12,0),"")</f>
        <v>4</v>
      </c>
      <c r="B10" s="111" t="s">
        <v>59</v>
      </c>
      <c r="C10" s="97" t="s">
        <v>60</v>
      </c>
      <c r="D10" s="98" t="s">
        <v>58</v>
      </c>
      <c r="E10" s="74" t="s">
        <v>64</v>
      </c>
      <c r="F10" s="74">
        <v>10</v>
      </c>
      <c r="G10" s="267">
        <v>86.2</v>
      </c>
      <c r="H10" s="228">
        <f>IF(AND(C19="",G10=""),1,IF(G10="",0,CEILING(G10,2.5)))</f>
        <v>87.5</v>
      </c>
      <c r="I10" s="214">
        <f>IF(G10="",-1,H10-G10)</f>
        <v>1.2999999999999972</v>
      </c>
      <c r="J10" s="183">
        <v>17</v>
      </c>
      <c r="K10" s="78">
        <f>IF(AND('M100'!C5="",G14="",J10=""),-1,IF(J10="",1-(H10/150+N10/100),IF('Nostojärjestys ja telinekorkeus'!$I$2="Avoin",J10,IF(#REF!="Veteraani",J10,IF(#REF!="Juniori 20",J10+1000,IF(#REF!="Juniori 17",J10+2000,J10+3000))))))</f>
        <v>17</v>
      </c>
      <c r="N10" s="37">
        <v>0.551456836761772</v>
      </c>
      <c r="O10" s="39">
        <f ca="1">RAND()</f>
        <v>0.3402282788614873</v>
      </c>
      <c r="Q10" s="16"/>
    </row>
    <row r="11" spans="1:17" ht="21" thickBot="1">
      <c r="A11" s="181">
        <f>IF(J11&gt;0,RANK(J11,$J$4:$J$12,0),"")</f>
        <v>6</v>
      </c>
      <c r="B11" s="198" t="s">
        <v>17</v>
      </c>
      <c r="C11" s="199" t="s">
        <v>96</v>
      </c>
      <c r="D11" s="288" t="s">
        <v>97</v>
      </c>
      <c r="E11" s="200" t="s">
        <v>64</v>
      </c>
      <c r="F11" s="98">
        <v>10</v>
      </c>
      <c r="G11" s="266">
        <v>87.8</v>
      </c>
      <c r="H11" s="227">
        <f>IF(AND(C10="",G11=""),1,IF(G11="",0,CEILING(G11,2.5)))</f>
        <v>90</v>
      </c>
      <c r="I11" s="226">
        <f>IF(G11="",-1,H11-G11)</f>
        <v>2.200000000000003</v>
      </c>
      <c r="J11" s="183">
        <v>12</v>
      </c>
      <c r="K11" s="78"/>
      <c r="N11" s="37"/>
      <c r="O11" s="39"/>
      <c r="Q11" s="16"/>
    </row>
    <row r="12" spans="1:17" ht="21" thickBot="1">
      <c r="A12" s="224">
        <f>IF(J12&gt;0,RANK(J12,$J$4:$J$12,0),"")</f>
      </c>
      <c r="B12" s="265"/>
      <c r="C12" s="161"/>
      <c r="D12" s="160"/>
      <c r="E12" s="163"/>
      <c r="F12" s="163"/>
      <c r="G12" s="268"/>
      <c r="H12" s="272">
        <f>IF(AND(C21="",G12=""),1,IF(G12="",0,CEILING(G12,2.5)))</f>
        <v>1</v>
      </c>
      <c r="I12" s="278">
        <f>IF(G12="",-1,H12-G12)</f>
        <v>-1</v>
      </c>
      <c r="J12" s="165"/>
      <c r="K12" s="78">
        <f>IF(AND(C7="",G15="",J12=""),-1,IF(J12="",1-(H11/150+N12/100),IF('Nostojärjestys ja telinekorkeus'!$I$2="Avoin",J12,IF(#REF!="Veteraani",J12,IF(#REF!="Juniori 20",J12+1000,IF(#REF!="Juniori 17",J12+2000,J12+3000))))))</f>
        <v>0.39995661259107085</v>
      </c>
      <c r="N12" s="37">
        <v>0.004338740892915638</v>
      </c>
      <c r="O12" s="39">
        <f ca="1">RAND()</f>
        <v>0.2727646160929972</v>
      </c>
      <c r="Q12" s="16"/>
    </row>
    <row r="13" spans="1:17" ht="21.75" thickBot="1" thickTop="1">
      <c r="A13" s="192">
        <v>4</v>
      </c>
      <c r="B13" s="179" t="s">
        <v>77</v>
      </c>
      <c r="C13" s="157" t="s">
        <v>78</v>
      </c>
      <c r="D13" s="158" t="s">
        <v>63</v>
      </c>
      <c r="E13" s="152" t="s">
        <v>76</v>
      </c>
      <c r="F13" s="159">
        <v>8</v>
      </c>
      <c r="G13" s="269">
        <v>82.2</v>
      </c>
      <c r="H13" s="277">
        <f>IF(AND(C21="",G13=""),1,IF(G13="",0,CEILING(G13,2.5)))</f>
        <v>82.5</v>
      </c>
      <c r="I13" s="213">
        <f>IF(G13="",-1,H13-G13)</f>
        <v>0.29999999999999716</v>
      </c>
      <c r="J13" s="274">
        <v>23</v>
      </c>
      <c r="K13" s="78">
        <f>IF(AND(C8="",G17="",J13=""),-1,IF(J13="",1-(H13/150+N13/100),IF('Nostojärjestys ja telinekorkeus'!$I$2="Avoin",J13,IF(#REF!="Veteraani",J13,IF(#REF!="Juniori 20",J13+1000,IF(#REF!="Juniori 17",J13+2000,J13+3000))))))</f>
        <v>23</v>
      </c>
      <c r="N13" s="37">
        <v>0.5971148534977768</v>
      </c>
      <c r="O13" s="39">
        <f ca="1">RAND()</f>
        <v>0.7186705793020138</v>
      </c>
      <c r="Q13" s="16"/>
    </row>
    <row r="14" spans="1:15" ht="21" thickBot="1">
      <c r="A14" s="191">
        <v>3</v>
      </c>
      <c r="B14" s="111" t="s">
        <v>68</v>
      </c>
      <c r="C14" s="97" t="s">
        <v>69</v>
      </c>
      <c r="D14" s="158" t="s">
        <v>63</v>
      </c>
      <c r="E14" s="152" t="s">
        <v>76</v>
      </c>
      <c r="F14" s="74">
        <v>9</v>
      </c>
      <c r="G14" s="269">
        <v>82.4</v>
      </c>
      <c r="H14" s="228">
        <f>IF(AND(C22="",G14=""),1,IF(G14="",0,CEILING(G14,2.5)))</f>
        <v>82.5</v>
      </c>
      <c r="I14" s="217">
        <f>IF(G14="",-1,H14-G14)</f>
        <v>0.09999999999999432</v>
      </c>
      <c r="J14" s="183">
        <v>27</v>
      </c>
      <c r="K14" s="78" t="e">
        <f>IF(AND(#REF!="",#REF!="",J14=""),-1,IF(J14="",1-(H14/150+N14/100),IF('Nostojärjestys ja telinekorkeus'!$I$2="Avoin",J14,IF(#REF!="Veteraani",J14,IF(#REF!="Juniori 20",J14+1000,IF(#REF!="Juniori 17",J14+2000,J14+3000))))))</f>
        <v>#REF!</v>
      </c>
      <c r="L14" s="5"/>
      <c r="N14" s="37">
        <v>0.6309987624917852</v>
      </c>
      <c r="O14" s="39">
        <f ca="1">RAND()</f>
        <v>0.5815098270993898</v>
      </c>
    </row>
    <row r="15" spans="1:15" ht="21" thickBot="1">
      <c r="A15" s="191">
        <f>IF(J15&gt;0,RANK(J15,$J$4:$J$32,0),"")</f>
        <v>1</v>
      </c>
      <c r="B15" s="111" t="s">
        <v>72</v>
      </c>
      <c r="C15" s="97" t="s">
        <v>73</v>
      </c>
      <c r="D15" s="158" t="s">
        <v>63</v>
      </c>
      <c r="E15" s="72" t="s">
        <v>76</v>
      </c>
      <c r="F15" s="74">
        <v>9</v>
      </c>
      <c r="G15" s="269">
        <v>86.3</v>
      </c>
      <c r="H15" s="228">
        <f>IF(AND(C23="",G15=""),1,IF(G15="",0,CEILING(G15,2.5)))</f>
        <v>87.5</v>
      </c>
      <c r="I15" s="217">
        <f>IF(G15="",-1,H15-G15)</f>
        <v>1.2000000000000028</v>
      </c>
      <c r="J15" s="183">
        <v>35</v>
      </c>
      <c r="K15" s="145" t="e">
        <f>IF(AND(#REF!="",#REF!="",J15=""),-1,IF(J15="",1-(H15/150+N15/100),IF('Nostojärjestys ja telinekorkeus'!$I$2="Avoin",J15,IF(#REF!="Veteraani",J15,IF(#REF!="Juniori 20",J15+1000,IF(#REF!="Juniori 17",J15+2000,J15+3000))))))</f>
        <v>#REF!</v>
      </c>
      <c r="N15" s="37">
        <v>0.8230319677696656</v>
      </c>
      <c r="O15" s="39">
        <f ca="1">RAND()</f>
        <v>0.8763472387154289</v>
      </c>
    </row>
    <row r="16" spans="1:15" ht="21" thickBot="1">
      <c r="A16" s="271">
        <f>IF(J16&gt;0,RANK(J16,$J$4:$J$32,0),"")</f>
        <v>2</v>
      </c>
      <c r="B16" s="284" t="s">
        <v>65</v>
      </c>
      <c r="C16" s="161" t="s">
        <v>66</v>
      </c>
      <c r="D16" s="291" t="s">
        <v>122</v>
      </c>
      <c r="E16" s="290" t="s">
        <v>76</v>
      </c>
      <c r="F16" s="162">
        <v>7</v>
      </c>
      <c r="G16" s="286">
        <v>80.6</v>
      </c>
      <c r="H16" s="272">
        <f>IF(AND(C24="",G16=""),1,IF(G16="",0,CEILING(G16,2.5)))</f>
        <v>82.5</v>
      </c>
      <c r="I16" s="273">
        <f>IF(G16="",-1,H16-G16)</f>
        <v>1.9000000000000057</v>
      </c>
      <c r="J16" s="165">
        <v>28</v>
      </c>
      <c r="K16" s="108" t="e">
        <f>IF(AND(#REF!="",#REF!="",J16=""),-1,IF(J16="",1-(H16/150+N16/100),IF('Nostojärjestys ja telinekorkeus'!$I$2="Avoin",J16,IF(#REF!="Veteraani",J16,IF(#REF!="Juniori 20",J16+1000,IF(#REF!="Juniori 17",J16+2000,J16+3000))))))</f>
        <v>#REF!</v>
      </c>
      <c r="L16" s="5"/>
      <c r="N16" s="37">
        <v>0.5565954573358447</v>
      </c>
      <c r="O16" s="39">
        <f ca="1">RAND()</f>
        <v>0.11566941319865298</v>
      </c>
    </row>
    <row r="17" spans="1:15" ht="21.75" thickBot="1" thickTop="1">
      <c r="A17" s="270">
        <f>IF(J17&gt;0,RANK(J17,$J$17:$J$17,0),"")</f>
        <v>1</v>
      </c>
      <c r="B17" s="275" t="s">
        <v>74</v>
      </c>
      <c r="C17" s="185" t="s">
        <v>93</v>
      </c>
      <c r="D17" s="186" t="s">
        <v>75</v>
      </c>
      <c r="E17" s="188" t="s">
        <v>88</v>
      </c>
      <c r="F17" s="187">
        <v>9</v>
      </c>
      <c r="G17" s="276">
        <v>88.4</v>
      </c>
      <c r="H17" s="292">
        <f>IF(AND(C25="",G17=""),1,IF(G17="",0,CEILING(G17,2.5)))</f>
        <v>90</v>
      </c>
      <c r="I17" s="293">
        <f>IF(G17="",-1,H17-G17)</f>
        <v>1.5999999999999943</v>
      </c>
      <c r="J17" s="274">
        <v>18</v>
      </c>
      <c r="K17" s="108" t="e">
        <f>IF(AND(#REF!="",#REF!="",J17=""),-1,IF(J17="",1-(H17/150+N17/100),IF('Nostojärjestys ja telinekorkeus'!$I$2="Avoin",J17,IF(#REF!="Veteraani",J17,IF(#REF!="Juniori 20",J17+1000,IF(#REF!="Juniori 17",J17+2000,J17+3000))))))</f>
        <v>#REF!</v>
      </c>
      <c r="L17" s="5"/>
      <c r="N17" s="37">
        <v>0.702906676813325</v>
      </c>
      <c r="O17" s="39">
        <f ca="1">RAND()</f>
        <v>0.8194947893994152</v>
      </c>
    </row>
    <row r="18" spans="1:15" ht="16.5" thickTop="1">
      <c r="A18" s="69">
        <f>IF(OR(G18="",J18=""),"",IF('Nostojärjestys ja telinekorkeus'!$I$2="Avoin",A17+1,IF(#REF!&lt;&gt;#REF!,1,A17+1)))</f>
      </c>
      <c r="B18" s="69"/>
      <c r="C18" s="104"/>
      <c r="D18" s="105"/>
      <c r="E18" s="82"/>
      <c r="F18" s="82"/>
      <c r="G18" s="83"/>
      <c r="H18" s="106">
        <f aca="true" t="shared" si="0" ref="H16:H22">IF(AND(C18="",G18=""),1,IF(G18="",0,CEILING(G18,2.5)))</f>
        <v>1</v>
      </c>
      <c r="I18" s="85">
        <f>IF(G18="",-1,H18-G18)</f>
        <v>-1</v>
      </c>
      <c r="J18" s="107"/>
      <c r="K18" s="108">
        <f>IF(AND(C18="",G18="",J18=""),-1,IF(J18="",1-(H18/150+N18/100),IF('Nostojärjestys ja telinekorkeus'!$I$2="Avoin",J18,IF(#REF!="Veteraani",J18,IF(#REF!="Juniori 20",J18+1000,IF(#REF!="Juniori 17",J18+2000,J18+3000))))))</f>
        <v>-1</v>
      </c>
      <c r="L18" s="5"/>
      <c r="N18" s="37">
        <v>0.38640706367989375</v>
      </c>
      <c r="O18" s="39">
        <f ca="1">RAND()</f>
        <v>0.4530380193980853</v>
      </c>
    </row>
    <row r="19" spans="1:15" ht="15.75">
      <c r="A19" s="69">
        <f>IF(OR(G19="",J19=""),"",IF('Nostojärjestys ja telinekorkeus'!$I$2="Avoin",A18+1,IF(#REF!&lt;&gt;#REF!,1,A18+1)))</f>
      </c>
      <c r="B19" s="69"/>
      <c r="C19" s="104"/>
      <c r="D19" s="105"/>
      <c r="E19" s="82"/>
      <c r="F19" s="82"/>
      <c r="G19" s="83"/>
      <c r="H19" s="106">
        <f t="shared" si="0"/>
        <v>1</v>
      </c>
      <c r="I19" s="85">
        <f>IF(G19="",-1,H19-G19)</f>
        <v>-1</v>
      </c>
      <c r="J19" s="107"/>
      <c r="K19" s="108">
        <f>IF(AND(C19="",G19="",J19=""),-1,IF(J19="",1-(H19/150+N19/100),IF('Nostojärjestys ja telinekorkeus'!$I$2="Avoin",J19,IF(#REF!="Veteraani",J19,IF(#REF!="Juniori 20",J19+1000,IF(#REF!="Juniori 17",J19+2000,J19+3000))))))</f>
        <v>-1</v>
      </c>
      <c r="L19" s="5"/>
      <c r="N19" s="37">
        <v>0.36111342383373657</v>
      </c>
      <c r="O19" s="39">
        <f ca="1">RAND()</f>
        <v>0.24569159322192224</v>
      </c>
    </row>
    <row r="20" spans="1:15" ht="15.75">
      <c r="A20" s="69">
        <f>IF(OR(G20="",J20=""),"",IF('Nostojärjestys ja telinekorkeus'!$I$2="Avoin",A19+1,IF(#REF!&lt;&gt;#REF!,1,A19+1)))</f>
      </c>
      <c r="B20" s="69"/>
      <c r="C20" s="104"/>
      <c r="D20" s="105"/>
      <c r="E20" s="82"/>
      <c r="F20" s="82"/>
      <c r="G20" s="83"/>
      <c r="H20" s="106">
        <f t="shared" si="0"/>
        <v>1</v>
      </c>
      <c r="I20" s="85">
        <f>IF(G20="",-1,H20-G20)</f>
        <v>-1</v>
      </c>
      <c r="J20" s="107"/>
      <c r="K20" s="108">
        <f>IF(AND(C20="",G20="",J20=""),-1,IF(J20="",1-(H20/150+N20/100),IF('Nostojärjestys ja telinekorkeus'!$I$2="Avoin",J20,IF(#REF!="Veteraani",J20,IF(#REF!="Juniori 20",J20+1000,IF(#REF!="Juniori 17",J20+2000,J20+3000))))))</f>
        <v>-1</v>
      </c>
      <c r="L20" s="5"/>
      <c r="N20" s="37">
        <v>0.14242235370490874</v>
      </c>
      <c r="O20" s="39">
        <f ca="1">RAND()</f>
        <v>0.04882852189343734</v>
      </c>
    </row>
    <row r="21" spans="1:15" ht="15.75">
      <c r="A21" s="69">
        <f>IF(OR(G21="",J21=""),"",IF('Nostojärjestys ja telinekorkeus'!$I$2="Avoin",A20+1,IF(#REF!&lt;&gt;#REF!,1,A20+1)))</f>
      </c>
      <c r="B21" s="69"/>
      <c r="C21" s="104"/>
      <c r="D21" s="105"/>
      <c r="E21" s="82"/>
      <c r="F21" s="82"/>
      <c r="G21" s="83"/>
      <c r="H21" s="106">
        <f t="shared" si="0"/>
        <v>1</v>
      </c>
      <c r="I21" s="85">
        <f>IF(G21="",-1,H21-G21)</f>
        <v>-1</v>
      </c>
      <c r="J21" s="107"/>
      <c r="K21" s="108">
        <f>IF(AND(C21="",G21="",J21=""),-1,IF(J21="",1-(H21/150+N21/100),IF('Nostojärjestys ja telinekorkeus'!$I$2="Avoin",J21,IF(#REF!="Veteraani",J21,IF(#REF!="Juniori 20",J21+1000,IF(#REF!="Juniori 17",J21+2000,J21+3000))))))</f>
        <v>-1</v>
      </c>
      <c r="L21" s="13"/>
      <c r="N21" s="37">
        <v>0.6986992175624875</v>
      </c>
      <c r="O21" s="39">
        <f ca="1">RAND()</f>
        <v>0.6466654253259111</v>
      </c>
    </row>
    <row r="22" spans="1:15" ht="16.5" customHeight="1">
      <c r="A22" s="69">
        <f>IF(OR(G22="",J22=""),"",IF('Nostojärjestys ja telinekorkeus'!$I$2="Avoin",A21+1,IF(#REF!&lt;&gt;#REF!,1,A21+1)))</f>
      </c>
      <c r="B22" s="69"/>
      <c r="C22" s="104"/>
      <c r="D22" s="105"/>
      <c r="E22" s="82"/>
      <c r="F22" s="82"/>
      <c r="G22" s="83"/>
      <c r="H22" s="106">
        <f t="shared" si="0"/>
        <v>1</v>
      </c>
      <c r="I22" s="85">
        <f>IF(G22="",-1,H22-G22)</f>
        <v>-1</v>
      </c>
      <c r="J22" s="107"/>
      <c r="K22" s="108">
        <f>IF(AND(C22="",G22="",J22=""),-1,IF(J22="",1-(H22/150+N22/100),IF('Nostojärjestys ja telinekorkeus'!$I$2="Avoin",J22,IF(#REF!="Veteraani",J22,IF(#REF!="Juniori 20",J22+1000,IF(#REF!="Juniori 17",J22+2000,J22+3000))))))</f>
        <v>-1</v>
      </c>
      <c r="L22" s="13"/>
      <c r="N22" s="37">
        <v>0.5723498575996064</v>
      </c>
      <c r="O22" s="39">
        <f ca="1">RAND()</f>
        <v>0.5625900282265199</v>
      </c>
    </row>
    <row r="23" spans="1:15" ht="16.5" customHeight="1">
      <c r="A23" s="69">
        <f>IF(OR(G23="",J23=""),"",IF('Nostojärjestys ja telinekorkeus'!$I$2="Avoin",A22+1,IF(#REF!&lt;&gt;#REF!,1,A22+1)))</f>
      </c>
      <c r="G23" s="83"/>
      <c r="H23" s="106">
        <f>IF(AND(C5="",G23=""),1,IF(G23="",0,CEILING(G23,2.5)))</f>
        <v>0</v>
      </c>
      <c r="I23" s="85">
        <f>IF(G23="",-1,H23-G23)</f>
        <v>-1</v>
      </c>
      <c r="J23" s="107"/>
      <c r="K23" s="108">
        <f>IF(AND(C24="",G23="",J23=""),-1,IF(J23="",1-(H23/150+N23/100),IF('Nostojärjestys ja telinekorkeus'!$I$2="Avoin",J23,IF(#REF!="Veteraani",J23,IF(#REF!="Juniori 20",J23+1000,IF(#REF!="Juniori 17",J23+2000,J23+3000))))))</f>
        <v>-1</v>
      </c>
      <c r="N23" s="37">
        <v>0.8568676069439798</v>
      </c>
      <c r="O23" s="39">
        <f ca="1">RAND()</f>
        <v>0.31821749138928723</v>
      </c>
    </row>
    <row r="24" spans="1:15" ht="16.5" customHeight="1">
      <c r="A24" s="69">
        <f>IF(OR(G24="",J24=""),"",IF('Nostojärjestys ja telinekorkeus'!$I$2="Avoin",A23+1,IF(#REF!&lt;&gt;#REF!,1,A23+1)))</f>
      </c>
      <c r="B24" s="69"/>
      <c r="C24" s="104"/>
      <c r="D24" s="105"/>
      <c r="E24" s="82"/>
      <c r="F24" s="82"/>
      <c r="G24" s="83"/>
      <c r="H24" s="106"/>
      <c r="I24" s="85"/>
      <c r="J24" s="107"/>
      <c r="K24" s="108">
        <f>IF(AND(C24="",G24="",J24=""),-1,IF(J24="",1-(H24/150+N24/100),IF('Nostojärjestys ja telinekorkeus'!$I$2="Avoin",J24,IF(#REF!="Veteraani",J24,IF(#REF!="Juniori 20",J24+1000,IF(#REF!="Juniori 17",J24+2000,J24+3000))))))</f>
        <v>-1</v>
      </c>
      <c r="L24" s="13"/>
      <c r="N24" s="37">
        <v>0.3117653397581226</v>
      </c>
      <c r="O24" s="39">
        <f ca="1">RAND()</f>
        <v>0.15742780835840586</v>
      </c>
    </row>
    <row r="25" spans="1:11" ht="16.5" customHeight="1">
      <c r="A25" s="6"/>
      <c r="B25" s="6"/>
      <c r="C25" s="7"/>
      <c r="D25" s="8"/>
      <c r="E25" s="8"/>
      <c r="F25" s="8"/>
      <c r="G25" s="9"/>
      <c r="H25" s="10"/>
      <c r="I25" s="11"/>
      <c r="J25" s="12"/>
      <c r="K25" s="13"/>
    </row>
    <row r="26" spans="1:11" ht="15.75">
      <c r="A26" s="6"/>
      <c r="B26" s="6"/>
      <c r="C26" s="119"/>
      <c r="D26" s="118"/>
      <c r="E26" s="13"/>
      <c r="F26" s="13"/>
      <c r="G26" s="125"/>
      <c r="H26" s="10"/>
      <c r="I26" s="11"/>
      <c r="J26" s="12"/>
      <c r="K26" s="13"/>
    </row>
    <row r="27" spans="1:11" ht="15.75">
      <c r="A27" s="6"/>
      <c r="B27" s="6"/>
      <c r="C27" s="120"/>
      <c r="D27" s="118"/>
      <c r="E27" s="13"/>
      <c r="F27" s="13"/>
      <c r="G27" s="125"/>
      <c r="H27" s="10"/>
      <c r="I27" s="11"/>
      <c r="J27" s="12"/>
      <c r="K27" s="13"/>
    </row>
    <row r="28" spans="1:11" ht="15.75">
      <c r="A28" s="6"/>
      <c r="B28" s="6"/>
      <c r="C28" s="121"/>
      <c r="D28" s="118"/>
      <c r="E28" s="13"/>
      <c r="F28" s="13"/>
      <c r="G28" s="125"/>
      <c r="H28" s="10"/>
      <c r="I28" s="11"/>
      <c r="J28" s="12"/>
      <c r="K28" s="13"/>
    </row>
    <row r="29" spans="1:11" ht="15.75">
      <c r="A29" s="6"/>
      <c r="B29" s="6"/>
      <c r="C29" s="126"/>
      <c r="D29" s="118"/>
      <c r="E29" s="13"/>
      <c r="F29" s="13"/>
      <c r="G29" s="125"/>
      <c r="H29" s="10"/>
      <c r="I29" s="11"/>
      <c r="J29" s="12"/>
      <c r="K29" s="14"/>
    </row>
    <row r="30" spans="1:11" ht="15">
      <c r="A30" s="6"/>
      <c r="B30" s="6"/>
      <c r="C30" s="7"/>
      <c r="D30" s="8"/>
      <c r="E30" s="8"/>
      <c r="F30" s="8"/>
      <c r="G30" s="9"/>
      <c r="H30" s="10"/>
      <c r="I30" s="11"/>
      <c r="J30" s="12"/>
      <c r="K30" s="14"/>
    </row>
    <row r="31" spans="1:11" ht="15">
      <c r="A31" s="6"/>
      <c r="B31" s="6"/>
      <c r="C31" s="7"/>
      <c r="D31" s="8"/>
      <c r="E31" s="8"/>
      <c r="F31" s="8"/>
      <c r="G31" s="9"/>
      <c r="H31" s="10"/>
      <c r="I31" s="11"/>
      <c r="J31" s="12"/>
      <c r="K31" s="14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14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14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14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14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14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14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14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14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14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14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14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14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14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</sheetData>
  <sheetProtection/>
  <protectedRanges>
    <protectedRange sqref="J4:J24 C24:D24 C5:D7 G13:G15 G5:G8 G17:G24 C18:D22 C13:D15" name="Alue1"/>
    <protectedRange sqref="E24:F24 F5:F8 E5:E7 E13:F15 E17:F22" name="Alue1_1"/>
    <protectedRange sqref="E10:F10" name="Alue1_2"/>
  </protectedRanges>
  <conditionalFormatting sqref="K4:K24">
    <cfRule type="cellIs" priority="5" dxfId="0" operator="lessThan" stopIfTrue="1">
      <formula>1</formula>
    </cfRule>
  </conditionalFormatting>
  <conditionalFormatting sqref="I4:I11 I13:I24">
    <cfRule type="cellIs" priority="6" dxfId="0" operator="equal" stopIfTrue="1">
      <formula>-1</formula>
    </cfRule>
  </conditionalFormatting>
  <conditionalFormatting sqref="H4:H11 H13:H24">
    <cfRule type="cellIs" priority="7" dxfId="0" operator="lessThanOrEqual" stopIfTrue="1">
      <formula>1</formula>
    </cfRule>
  </conditionalFormatting>
  <conditionalFormatting sqref="G5:G8 G10 G13:G15 G17:G24">
    <cfRule type="cellIs" priority="8" dxfId="8" operator="lessThanOrEqual" stopIfTrue="1">
      <formula>80</formula>
    </cfRule>
    <cfRule type="cellIs" priority="9" dxfId="8" operator="greaterThan" stopIfTrue="1">
      <formula>90</formula>
    </cfRule>
  </conditionalFormatting>
  <conditionalFormatting sqref="H12">
    <cfRule type="cellIs" priority="2" dxfId="0" operator="lessThanOrEqual" stopIfTrue="1">
      <formula>1</formula>
    </cfRule>
  </conditionalFormatting>
  <conditionalFormatting sqref="I12">
    <cfRule type="cellIs" priority="1" dxfId="0" operator="equal" stopIfTrue="1">
      <formula>-1</formula>
    </cfRule>
  </conditionalFormatting>
  <printOptions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7"/>
  <dimension ref="A1:P27"/>
  <sheetViews>
    <sheetView showGridLines="0" zoomScalePageLayoutView="0" workbookViewId="0" topLeftCell="A1">
      <selection activeCell="H9" sqref="H9"/>
    </sheetView>
  </sheetViews>
  <sheetFormatPr defaultColWidth="9.140625" defaultRowHeight="12.75"/>
  <cols>
    <col min="1" max="1" width="5.140625" style="0" customWidth="1"/>
    <col min="2" max="2" width="8.00390625" style="0" customWidth="1"/>
    <col min="3" max="3" width="30.28125" style="0" customWidth="1"/>
    <col min="4" max="4" width="10.28125" style="0" customWidth="1"/>
    <col min="5" max="5" width="15.140625" style="0" customWidth="1"/>
    <col min="6" max="6" width="9.00390625" style="0" customWidth="1"/>
    <col min="7" max="7" width="8.421875" style="0" customWidth="1"/>
    <col min="8" max="8" width="7.8515625" style="0" customWidth="1"/>
    <col min="9" max="9" width="9.421875" style="0" customWidth="1"/>
    <col min="10" max="10" width="6.421875" style="0" customWidth="1"/>
    <col min="11" max="11" width="10.00390625" style="2" hidden="1" customWidth="1"/>
  </cols>
  <sheetData>
    <row r="1" spans="1:12" ht="18.75" customHeight="1">
      <c r="A1" s="41" t="s">
        <v>100</v>
      </c>
      <c r="B1" s="41"/>
      <c r="D1" s="3"/>
      <c r="E1" s="3"/>
      <c r="F1" s="3"/>
      <c r="G1" s="3"/>
      <c r="H1" s="15"/>
      <c r="I1" s="5"/>
      <c r="J1" s="5"/>
      <c r="K1" s="14"/>
      <c r="L1" s="5"/>
    </row>
    <row r="3" spans="1:15" s="4" customFormat="1" ht="15">
      <c r="A3" s="75" t="s">
        <v>0</v>
      </c>
      <c r="B3" s="50"/>
      <c r="C3" s="65" t="s">
        <v>1</v>
      </c>
      <c r="D3" s="65" t="s">
        <v>89</v>
      </c>
      <c r="E3" s="32" t="s">
        <v>6</v>
      </c>
      <c r="F3" s="32" t="s">
        <v>95</v>
      </c>
      <c r="G3" s="32" t="s">
        <v>3</v>
      </c>
      <c r="H3" s="32" t="s">
        <v>4</v>
      </c>
      <c r="I3" s="32" t="s">
        <v>5</v>
      </c>
      <c r="J3" s="32" t="s">
        <v>2</v>
      </c>
      <c r="K3" s="32" t="s">
        <v>14</v>
      </c>
      <c r="N3" s="39">
        <v>0.8159517375784651</v>
      </c>
      <c r="O3" s="39">
        <f ca="1">RAND()</f>
        <v>0.12456758140080326</v>
      </c>
    </row>
    <row r="4" spans="1:15" s="4" customFormat="1" ht="20.25">
      <c r="A4" s="195">
        <f>IF(J4&gt;0,RANK(J4,$J$4:$J$6,0),"")</f>
        <v>1</v>
      </c>
      <c r="B4" s="202" t="s">
        <v>51</v>
      </c>
      <c r="C4" s="97" t="s">
        <v>52</v>
      </c>
      <c r="D4" s="294" t="s">
        <v>53</v>
      </c>
      <c r="E4" s="74" t="s">
        <v>64</v>
      </c>
      <c r="F4" s="74">
        <v>8</v>
      </c>
      <c r="G4" s="218">
        <v>91.1</v>
      </c>
      <c r="H4" s="216">
        <f>IF(AND(C10="",G4=""),1,IF(G4="",0,CEILING(G4,2.5)))</f>
        <v>92.5</v>
      </c>
      <c r="I4" s="217">
        <f>IF(G4="",-1,H4-G4)</f>
        <v>1.4000000000000057</v>
      </c>
      <c r="J4" s="222">
        <v>19</v>
      </c>
      <c r="K4" s="193"/>
      <c r="N4" s="39"/>
      <c r="O4" s="39"/>
    </row>
    <row r="5" spans="1:15" s="4" customFormat="1" ht="21" thickBot="1">
      <c r="A5" s="195">
        <f>IF(J5&gt;0,RANK(J5,$J$4:$J$6,0),"")</f>
        <v>2</v>
      </c>
      <c r="B5" s="203" t="s">
        <v>79</v>
      </c>
      <c r="C5" s="204" t="s">
        <v>80</v>
      </c>
      <c r="D5" s="295" t="s">
        <v>58</v>
      </c>
      <c r="E5" s="205" t="s">
        <v>64</v>
      </c>
      <c r="F5" s="194">
        <v>10</v>
      </c>
      <c r="G5" s="219">
        <v>92.7</v>
      </c>
      <c r="H5" s="216">
        <f>IF(AND(C11="",G5=""),1,IF(G5="",0,CEILING(G5,2.5)))</f>
        <v>95</v>
      </c>
      <c r="I5" s="217">
        <f>IF(G5="",-1,H5-G5)</f>
        <v>2.299999999999997</v>
      </c>
      <c r="J5" s="222">
        <v>14</v>
      </c>
      <c r="K5" s="193"/>
      <c r="N5" s="39"/>
      <c r="O5" s="39"/>
    </row>
    <row r="6" spans="1:16" ht="21" thickBot="1">
      <c r="A6" s="195">
        <f>IF(J6&gt;0,RANK(J6,$J$4:$J$6,0),"")</f>
      </c>
      <c r="B6" s="153"/>
      <c r="C6" s="201"/>
      <c r="D6" s="153"/>
      <c r="E6" s="153"/>
      <c r="F6" s="153"/>
      <c r="G6" s="220"/>
      <c r="H6" s="221">
        <f>IF(AND(C12="",G6=""),1,IF(G6="",0,CEILING(G6,2.5)))</f>
        <v>1</v>
      </c>
      <c r="I6" s="217">
        <f>IF(G6="",-1,H6-G6)</f>
        <v>-1</v>
      </c>
      <c r="J6" s="180"/>
      <c r="K6" s="182">
        <f>IF(AND(C4="",G4="",J6=""),-1,IF(J6="",1-(H6/150+N6/100),IF('Nostojärjestys ja telinekorkeus'!$I$2="Avoin",J6,IF(#REF!="Veteraani",J6,IF(#REF!="Juniori 20",J6+1000,IF(#REF!="Juniori 17",J6+2000,J6+3000))))))</f>
        <v>0.9932824538938738</v>
      </c>
      <c r="N6" s="37">
        <v>0.005087943945955686</v>
      </c>
      <c r="O6" s="39">
        <f ca="1">RAND()</f>
        <v>0.11419987429562706</v>
      </c>
      <c r="P6" s="2"/>
    </row>
    <row r="7" spans="1:16" ht="21" thickTop="1">
      <c r="A7" s="210">
        <f>IF(J7&gt;0,RANK(J7,$J$7:$J$7,0),"")</f>
        <v>1</v>
      </c>
      <c r="B7" s="208" t="s">
        <v>72</v>
      </c>
      <c r="C7" s="154" t="s">
        <v>86</v>
      </c>
      <c r="D7" s="196" t="s">
        <v>63</v>
      </c>
      <c r="E7" s="197" t="s">
        <v>88</v>
      </c>
      <c r="F7" s="206">
        <v>9</v>
      </c>
      <c r="G7" s="211">
        <v>91.7</v>
      </c>
      <c r="H7" s="215">
        <f>IF(AND('M+100'!C5="",G7=""),1,IF(G7="",0,CEILING(G7,2.5)))</f>
        <v>92.5</v>
      </c>
      <c r="I7" s="212">
        <f>IF(G7="",-1,H7-G7)</f>
        <v>0.7999999999999972</v>
      </c>
      <c r="J7" s="155">
        <v>24</v>
      </c>
      <c r="K7" s="78" t="e">
        <f>IF(AND(#REF!="",G7="",J7=""),-1,IF(J7="",1-(H7/150+N7/100),IF('Nostojärjestys ja telinekorkeus'!$I$2="Avoin",J7,IF(#REF!="Veteraani",J7,IF(#REF!="Juniori 20",J7+1000,IF(#REF!="Juniori 17",J7+2000,J7+3000))))))</f>
        <v>#REF!</v>
      </c>
      <c r="L7" s="2"/>
      <c r="N7" s="37">
        <v>0.11574075817924134</v>
      </c>
      <c r="O7" s="39">
        <f ca="1">RAND()</f>
        <v>0.637212345510905</v>
      </c>
      <c r="P7" s="2"/>
    </row>
    <row r="8" spans="1:15" ht="15.75">
      <c r="A8" s="69">
        <f>IF(OR(G8="",J8=""),"",IF('Nostojärjestys ja telinekorkeus'!$I$2="Avoin",#REF!+1,IF(#REF!&lt;&gt;#REF!,1,#REF!+1)))</f>
      </c>
      <c r="B8" s="5"/>
      <c r="C8" s="5"/>
      <c r="D8" s="5"/>
      <c r="E8" s="5"/>
      <c r="F8" s="5"/>
      <c r="G8" s="83"/>
      <c r="H8" s="106"/>
      <c r="I8" s="85">
        <f aca="true" t="shared" si="0" ref="I8:I22">IF(G8="",-1,H8-G8)</f>
        <v>-1</v>
      </c>
      <c r="J8" s="107"/>
      <c r="K8" s="108" t="e">
        <f>IF(AND(#REF!="",G8="",J8=""),-1,IF(J8="",1-(H8/150+N8/100),IF('Nostojärjestys ja telinekorkeus'!$I$2="Avoin",J8,IF(#REF!="Veteraani",J8,IF(#REF!="Juniori 20",J8+1000,IF(#REF!="Juniori 17",J8+2000,J8+3000))))))</f>
        <v>#REF!</v>
      </c>
      <c r="L8" s="5"/>
      <c r="N8" s="37">
        <v>0.4733972552279522</v>
      </c>
      <c r="O8" s="39">
        <f ca="1">RAND()</f>
        <v>0.6372943880270886</v>
      </c>
    </row>
    <row r="9" spans="1:15" ht="15.75">
      <c r="A9" s="69">
        <f>IF(OR(G9="",J9=""),"",IF('Nostojärjestys ja telinekorkeus'!$I$2="Avoin",A8+1,IF(#REF!&lt;&gt;#REF!,1,A8+1)))</f>
      </c>
      <c r="B9" s="69"/>
      <c r="C9" s="81"/>
      <c r="D9" s="80"/>
      <c r="E9" s="82"/>
      <c r="F9" s="82"/>
      <c r="G9" s="83"/>
      <c r="H9" s="106">
        <f aca="true" t="shared" si="1" ref="H9:H22">IF(AND(C9="",G9=""),1,IF(G9="",0,CEILING(G9,2.5)))</f>
        <v>1</v>
      </c>
      <c r="I9" s="85">
        <f t="shared" si="0"/>
        <v>-1</v>
      </c>
      <c r="J9" s="107"/>
      <c r="K9" s="108">
        <f>IF(AND(C9="",G9="",J9=""),-1,IF(J9="",1-(H9/150+N9/100),IF('Nostojärjestys ja telinekorkeus'!$I$2="Avoin",J9,IF(#REF!="Veteraani",J9,IF(#REF!="Juniori 20",J9+1000,IF(#REF!="Juniori 17",J9+2000,J9+3000))))))</f>
        <v>-1</v>
      </c>
      <c r="L9" s="5"/>
      <c r="N9" s="37">
        <v>0.4796032877538585</v>
      </c>
      <c r="O9" s="39">
        <f ca="1">RAND()</f>
        <v>0.22755523335155592</v>
      </c>
    </row>
    <row r="10" spans="1:15" ht="15.75" customHeight="1">
      <c r="A10" s="69">
        <f>IF(OR(G10="",J10=""),"",IF('Nostojärjestys ja telinekorkeus'!$I$2="Avoin",A9+1,IF(#REF!&lt;&gt;#REF!,1,A9+1)))</f>
      </c>
      <c r="B10" s="69"/>
      <c r="C10" s="81"/>
      <c r="D10" s="80"/>
      <c r="E10" s="82"/>
      <c r="F10" s="82"/>
      <c r="G10" s="83"/>
      <c r="H10" s="106">
        <f t="shared" si="1"/>
        <v>1</v>
      </c>
      <c r="I10" s="85">
        <f t="shared" si="0"/>
        <v>-1</v>
      </c>
      <c r="J10" s="107"/>
      <c r="K10" s="108">
        <f>IF(AND(C10="",G10="",J10=""),-1,IF(J10="",1-(H10/150+N10/100),IF('Nostojärjestys ja telinekorkeus'!$I$2="Avoin",J10,IF(#REF!="Veteraani",J10,IF(#REF!="Juniori 20",J10+1000,IF(#REF!="Juniori 17",J10+2000,J10+3000))))))</f>
        <v>-1</v>
      </c>
      <c r="L10" s="5"/>
      <c r="N10" s="37">
        <v>0.5182243990513102</v>
      </c>
      <c r="O10" s="39">
        <f ca="1">RAND()</f>
        <v>0.425995211137995</v>
      </c>
    </row>
    <row r="11" spans="1:15" ht="15.75">
      <c r="A11" s="69">
        <f>IF(OR(G11="",J11=""),"",IF('Nostojärjestys ja telinekorkeus'!$I$2="Avoin",A10+1,IF(#REF!&lt;&gt;#REF!,1,A10+1)))</f>
      </c>
      <c r="B11" s="69"/>
      <c r="C11" s="81"/>
      <c r="D11" s="80"/>
      <c r="E11" s="82"/>
      <c r="F11" s="82"/>
      <c r="G11" s="83"/>
      <c r="H11" s="106">
        <f t="shared" si="1"/>
        <v>1</v>
      </c>
      <c r="I11" s="85">
        <f t="shared" si="0"/>
        <v>-1</v>
      </c>
      <c r="J11" s="107"/>
      <c r="K11" s="108">
        <f>IF(AND(C11="",G11="",J11=""),-1,IF(J11="",1-(H11/150+N11/100),IF('Nostojärjestys ja telinekorkeus'!$I$2="Avoin",J11,IF(#REF!="Veteraani",J11,IF(#REF!="Juniori 20",J11+1000,IF(#REF!="Juniori 17",J11+2000,J11+3000))))))</f>
        <v>-1</v>
      </c>
      <c r="L11" s="5"/>
      <c r="N11" s="37">
        <v>0.5902777808730582</v>
      </c>
      <c r="O11" s="39">
        <f ca="1">RAND()</f>
        <v>0.9727907782160008</v>
      </c>
    </row>
    <row r="12" spans="1:15" ht="15.75">
      <c r="A12" s="69">
        <f>IF(OR(G12="",J12=""),"",IF('Nostojärjestys ja telinekorkeus'!$I$2="Avoin",A11+1,IF(#REF!&lt;&gt;#REF!,1,A11+1)))</f>
      </c>
      <c r="B12" s="69"/>
      <c r="C12" s="81"/>
      <c r="D12" s="80"/>
      <c r="E12" s="82"/>
      <c r="F12" s="82"/>
      <c r="G12" s="83"/>
      <c r="H12" s="106">
        <f t="shared" si="1"/>
        <v>1</v>
      </c>
      <c r="I12" s="85">
        <f t="shared" si="0"/>
        <v>-1</v>
      </c>
      <c r="J12" s="107"/>
      <c r="K12" s="108">
        <f>IF(AND(C12="",G12="",J12=""),-1,IF(J12="",1-(H12/150+N12/100),IF('Nostojärjestys ja telinekorkeus'!$I$2="Avoin",J12,IF(#REF!="Veteraani",J12,IF(#REF!="Juniori 20",J12+1000,IF(#REF!="Juniori 17",J12+2000,J12+3000))))))</f>
        <v>-1</v>
      </c>
      <c r="L12" s="5"/>
      <c r="N12" s="37">
        <v>0.6280443266453628</v>
      </c>
      <c r="O12" s="39">
        <f ca="1">RAND()</f>
        <v>0.1720415354799184</v>
      </c>
    </row>
    <row r="13" spans="1:15" ht="15.75">
      <c r="A13" s="69">
        <f>IF(OR(G13="",J13=""),"",IF('Nostojärjestys ja telinekorkeus'!$I$2="Avoin",A12+1,IF(#REF!&lt;&gt;#REF!,1,A12+1)))</f>
      </c>
      <c r="B13" s="69"/>
      <c r="C13" s="81"/>
      <c r="D13" s="80"/>
      <c r="E13" s="82"/>
      <c r="F13" s="82"/>
      <c r="G13" s="83"/>
      <c r="H13" s="106">
        <f t="shared" si="1"/>
        <v>1</v>
      </c>
      <c r="I13" s="85">
        <f t="shared" si="0"/>
        <v>-1</v>
      </c>
      <c r="J13" s="107"/>
      <c r="K13" s="108">
        <f>IF(AND(C13="",G13="",J13=""),-1,IF(J13="",1-(H13/150+N13/100),IF('Nostojärjestys ja telinekorkeus'!$I$2="Avoin",J13,IF(#REF!="Veteraani",J13,IF(#REF!="Juniori 20",J13+1000,IF(#REF!="Juniori 17",J13+2000,J13+3000))))))</f>
        <v>-1</v>
      </c>
      <c r="L13" s="5"/>
      <c r="N13" s="37">
        <v>0.8911026611548389</v>
      </c>
      <c r="O13" s="39">
        <f ca="1">RAND()</f>
        <v>0.15216941826549502</v>
      </c>
    </row>
    <row r="14" spans="1:15" ht="15.75">
      <c r="A14" s="69">
        <f>IF(OR(G14="",J14=""),"",IF('Nostojärjestys ja telinekorkeus'!$I$2="Avoin",A13+1,IF(#REF!&lt;&gt;#REF!,1,A13+1)))</f>
      </c>
      <c r="B14" s="69"/>
      <c r="C14" s="81"/>
      <c r="D14" s="80"/>
      <c r="E14" s="82"/>
      <c r="F14" s="82"/>
      <c r="G14" s="83"/>
      <c r="H14" s="106">
        <f t="shared" si="1"/>
        <v>1</v>
      </c>
      <c r="I14" s="85">
        <f t="shared" si="0"/>
        <v>-1</v>
      </c>
      <c r="J14" s="107"/>
      <c r="K14" s="108">
        <f>IF(AND(C14="",G14="",J14=""),-1,IF(J14="",1-(H14/150+N14/100),IF('Nostojärjestys ja telinekorkeus'!$I$2="Avoin",J14,IF(#REF!="Veteraani",J14,IF(#REF!="Juniori 20",J14+1000,IF(#REF!="Juniori 17",J14+2000,J14+3000))))))</f>
        <v>-1</v>
      </c>
      <c r="L14" s="5"/>
      <c r="N14" s="37">
        <v>0.944961735555711</v>
      </c>
      <c r="O14" s="39">
        <f ca="1">RAND()</f>
        <v>0.866831062579927</v>
      </c>
    </row>
    <row r="15" spans="1:15" ht="15.75">
      <c r="A15" s="69">
        <f>IF(OR(G15="",J15=""),"",IF('Nostojärjestys ja telinekorkeus'!$I$2="Avoin",A14+1,IF(#REF!&lt;&gt;#REF!,1,A14+1)))</f>
      </c>
      <c r="B15" s="69"/>
      <c r="C15" s="81"/>
      <c r="D15" s="80"/>
      <c r="E15" s="82"/>
      <c r="F15" s="82"/>
      <c r="G15" s="83"/>
      <c r="H15" s="106">
        <f t="shared" si="1"/>
        <v>1</v>
      </c>
      <c r="I15" s="85">
        <f t="shared" si="0"/>
        <v>-1</v>
      </c>
      <c r="J15" s="107"/>
      <c r="K15" s="108">
        <f>IF(AND(C15="",G15="",J15=""),-1,IF(J15="",1-(H15/150+N15/100),IF('Nostojärjestys ja telinekorkeus'!$I$2="Avoin",J15,IF(#REF!="Veteraani",J15,IF(#REF!="Juniori 20",J15+1000,IF(#REF!="Juniori 17",J15+2000,J15+3000))))))</f>
        <v>-1</v>
      </c>
      <c r="L15" s="5"/>
      <c r="N15" s="37">
        <v>0.5826726588000666</v>
      </c>
      <c r="O15" s="39">
        <f ca="1">RAND()</f>
        <v>0.8808075907522933</v>
      </c>
    </row>
    <row r="16" spans="1:15" ht="15.75">
      <c r="A16" s="69">
        <f>IF(OR(G16="",J16=""),"",IF('Nostojärjestys ja telinekorkeus'!$I$2="Avoin",A15+1,IF(#REF!&lt;&gt;#REF!,1,A15+1)))</f>
      </c>
      <c r="B16" s="69"/>
      <c r="C16" s="81"/>
      <c r="D16" s="80"/>
      <c r="E16" s="82"/>
      <c r="F16" s="82"/>
      <c r="G16" s="83"/>
      <c r="H16" s="106">
        <f t="shared" si="1"/>
        <v>1</v>
      </c>
      <c r="I16" s="85">
        <f t="shared" si="0"/>
        <v>-1</v>
      </c>
      <c r="J16" s="107"/>
      <c r="K16" s="108">
        <f>IF(AND(C16="",G16="",J16=""),-1,IF(J16="",1-(H16/150+N16/100),IF('Nostojärjestys ja telinekorkeus'!$I$2="Avoin",J16,IF(#REF!="Veteraani",J16,IF(#REF!="Juniori 20",J16+1000,IF(#REF!="Juniori 17",J16+2000,J16+3000))))))</f>
        <v>-1</v>
      </c>
      <c r="L16" s="5"/>
      <c r="N16" s="37">
        <v>0.8287556535242553</v>
      </c>
      <c r="O16" s="39">
        <f ca="1">RAND()</f>
        <v>0.0387068437635717</v>
      </c>
    </row>
    <row r="17" spans="1:15" ht="15.75">
      <c r="A17" s="69">
        <f>IF(OR(G17="",J17=""),"",IF('Nostojärjestys ja telinekorkeus'!$I$2="Avoin",A16+1,IF(#REF!&lt;&gt;#REF!,1,A16+1)))</f>
      </c>
      <c r="B17" s="69"/>
      <c r="C17" s="81"/>
      <c r="D17" s="80"/>
      <c r="E17" s="82"/>
      <c r="F17" s="82"/>
      <c r="G17" s="83"/>
      <c r="H17" s="106">
        <f t="shared" si="1"/>
        <v>1</v>
      </c>
      <c r="I17" s="85">
        <f t="shared" si="0"/>
        <v>-1</v>
      </c>
      <c r="J17" s="107"/>
      <c r="K17" s="108">
        <f>IF(AND(C17="",G17="",J17=""),-1,IF(J17="",1-(H17/150+N17/100),IF('Nostojärjestys ja telinekorkeus'!$I$2="Avoin",J17,IF(#REF!="Veteraani",J17,IF(#REF!="Juniori 20",J17+1000,IF(#REF!="Juniori 17",J17+2000,J17+3000))))))</f>
        <v>-1</v>
      </c>
      <c r="L17" s="5"/>
      <c r="N17" s="37">
        <v>0.9160483286518242</v>
      </c>
      <c r="O17" s="39">
        <f ca="1">RAND()</f>
        <v>0.6910928735384232</v>
      </c>
    </row>
    <row r="18" spans="1:15" ht="15.75">
      <c r="A18" s="69">
        <f>IF(OR(G18="",J18=""),"",IF('Nostojärjestys ja telinekorkeus'!$I$2="Avoin",A17+1,IF(#REF!&lt;&gt;#REF!,1,A17+1)))</f>
      </c>
      <c r="B18" s="69"/>
      <c r="C18" s="81"/>
      <c r="D18" s="80"/>
      <c r="E18" s="82"/>
      <c r="F18" s="82"/>
      <c r="G18" s="83"/>
      <c r="H18" s="106">
        <f t="shared" si="1"/>
        <v>1</v>
      </c>
      <c r="I18" s="85">
        <f t="shared" si="0"/>
        <v>-1</v>
      </c>
      <c r="J18" s="107"/>
      <c r="K18" s="108">
        <f>IF(AND(C18="",G18="",J18=""),-1,IF(J18="",1-(H18/150+N18/100),IF('Nostojärjestys ja telinekorkeus'!$I$2="Avoin",J18,IF(#REF!="Veteraani",J18,IF(#REF!="Juniori 20",J18+1000,IF(#REF!="Juniori 17",J18+2000,J18+3000))))))</f>
        <v>-1</v>
      </c>
      <c r="L18" s="5"/>
      <c r="N18" s="37">
        <v>0.18478819640318989</v>
      </c>
      <c r="O18" s="39">
        <f ca="1">RAND()</f>
        <v>0.9950965393226071</v>
      </c>
    </row>
    <row r="19" spans="1:15" ht="15.75">
      <c r="A19" s="69">
        <f>IF(OR(G19="",J19=""),"",IF('Nostojärjestys ja telinekorkeus'!$I$2="Avoin",A18+1,IF(#REF!&lt;&gt;#REF!,1,A18+1)))</f>
      </c>
      <c r="B19" s="69"/>
      <c r="C19" s="81"/>
      <c r="D19" s="80"/>
      <c r="E19" s="82"/>
      <c r="F19" s="82"/>
      <c r="G19" s="83"/>
      <c r="H19" s="106">
        <f t="shared" si="1"/>
        <v>1</v>
      </c>
      <c r="I19" s="85">
        <f t="shared" si="0"/>
        <v>-1</v>
      </c>
      <c r="J19" s="107"/>
      <c r="K19" s="108">
        <f>IF(AND(C19="",G19="",J19=""),-1,IF(J19="",1-(H19/150+N19/100),IF('Nostojärjestys ja telinekorkeus'!$I$2="Avoin",J19,IF(#REF!="Veteraani",J19,IF(#REF!="Juniori 20",J19+1000,IF(#REF!="Juniori 17",J19+2000,J19+3000))))))</f>
        <v>-1</v>
      </c>
      <c r="L19" s="5"/>
      <c r="N19" s="37">
        <v>0.5960888644811915</v>
      </c>
      <c r="O19" s="39">
        <f ca="1">RAND()</f>
        <v>0.4461209928007205</v>
      </c>
    </row>
    <row r="20" spans="1:15" ht="16.5" customHeight="1">
      <c r="A20" s="69">
        <f>IF(OR(G20="",J20=""),"",IF('Nostojärjestys ja telinekorkeus'!$I$2="Avoin",A19+1,IF(#REF!&lt;&gt;#REF!,1,A19+1)))</f>
      </c>
      <c r="B20" s="69"/>
      <c r="C20" s="81"/>
      <c r="D20" s="80"/>
      <c r="E20" s="82"/>
      <c r="F20" s="82"/>
      <c r="G20" s="83"/>
      <c r="H20" s="106">
        <f t="shared" si="1"/>
        <v>1</v>
      </c>
      <c r="I20" s="85">
        <f t="shared" si="0"/>
        <v>-1</v>
      </c>
      <c r="J20" s="107"/>
      <c r="K20" s="108">
        <f>IF(AND(C20="",G20="",J20=""),-1,IF(J20="",1-(H20/150+N20/100),IF('Nostojärjestys ja telinekorkeus'!$I$2="Avoin",J20,IF(#REF!="Veteraani",J20,IF(#REF!="Juniori 20",J20+1000,IF(#REF!="Juniori 17",J20+2000,J20+3000))))))</f>
        <v>-1</v>
      </c>
      <c r="L20" s="5"/>
      <c r="N20" s="37">
        <v>0.6633966314800208</v>
      </c>
      <c r="O20" s="39">
        <f ca="1">RAND()</f>
        <v>0.6604116621993592</v>
      </c>
    </row>
    <row r="21" spans="1:15" ht="16.5" customHeight="1">
      <c r="A21" s="69">
        <f>IF(OR(G21="",J21=""),"",IF('Nostojärjestys ja telinekorkeus'!$I$2="Avoin",A20+1,IF(#REF!&lt;&gt;#REF!,1,A20+1)))</f>
      </c>
      <c r="B21" s="69"/>
      <c r="C21" s="81"/>
      <c r="D21" s="80"/>
      <c r="E21" s="82"/>
      <c r="F21" s="82"/>
      <c r="G21" s="83"/>
      <c r="H21" s="106">
        <f t="shared" si="1"/>
        <v>1</v>
      </c>
      <c r="I21" s="85">
        <f t="shared" si="0"/>
        <v>-1</v>
      </c>
      <c r="J21" s="107"/>
      <c r="K21" s="108">
        <f>IF(AND(C21="",G21="",J21=""),-1,IF(J21="",1-(H21/150+N21/100),IF('Nostojärjestys ja telinekorkeus'!$I$2="Avoin",J21,IF(#REF!="Veteraani",J21,IF(#REF!="Juniori 20",J21+1000,IF(#REF!="Juniori 17",J21+2000,J21+3000))))))</f>
        <v>-1</v>
      </c>
      <c r="L21" s="14"/>
      <c r="N21" s="37">
        <v>0.38811756747174275</v>
      </c>
      <c r="O21" s="39">
        <f ca="1">RAND()</f>
        <v>0.31737454973768464</v>
      </c>
    </row>
    <row r="22" spans="1:15" ht="16.5" customHeight="1">
      <c r="A22" s="69">
        <f>IF(OR(G22="",J22=""),"",IF('Nostojärjestys ja telinekorkeus'!$I$2="Avoin",A21+1,IF(#REF!&lt;&gt;#REF!,1,A21+1)))</f>
      </c>
      <c r="B22" s="69"/>
      <c r="C22" s="81"/>
      <c r="D22" s="80"/>
      <c r="E22" s="82"/>
      <c r="F22" s="82"/>
      <c r="G22" s="83"/>
      <c r="H22" s="106">
        <f t="shared" si="1"/>
        <v>1</v>
      </c>
      <c r="I22" s="85">
        <f t="shared" si="0"/>
        <v>-1</v>
      </c>
      <c r="J22" s="107"/>
      <c r="K22" s="108">
        <f>IF(AND(C22="",G22="",J22=""),-1,IF(J22="",1-(H22/150+N22/100),IF('Nostojärjestys ja telinekorkeus'!$I$2="Avoin",J22,IF(#REF!="Veteraani",J22,IF(#REF!="Juniori 20",J22+1000,IF(#REF!="Juniori 17",J22+2000,J22+3000))))))</f>
        <v>-1</v>
      </c>
      <c r="L22" s="14"/>
      <c r="N22" s="37">
        <v>0.3929926407718407</v>
      </c>
      <c r="O22" s="39">
        <f ca="1">RAND()</f>
        <v>0.06841672051923275</v>
      </c>
    </row>
    <row r="23" spans="2:12" ht="16.5" customHeight="1">
      <c r="B23" s="5"/>
      <c r="C23" s="5"/>
      <c r="D23" s="5"/>
      <c r="E23" s="5"/>
      <c r="F23" s="5"/>
      <c r="G23" s="5"/>
      <c r="H23" s="5"/>
      <c r="I23" s="5"/>
      <c r="J23" s="5"/>
      <c r="K23" s="14"/>
      <c r="L23" s="5"/>
    </row>
    <row r="24" spans="2:12" ht="15.75">
      <c r="B24" s="5"/>
      <c r="C24" s="119"/>
      <c r="D24" s="118"/>
      <c r="E24" s="13"/>
      <c r="F24" s="13"/>
      <c r="G24" s="118"/>
      <c r="H24" s="5"/>
      <c r="I24" s="5"/>
      <c r="J24" s="5"/>
      <c r="K24" s="14"/>
      <c r="L24" s="5"/>
    </row>
    <row r="25" spans="2:12" ht="15.75">
      <c r="B25" s="5"/>
      <c r="C25" s="120"/>
      <c r="D25" s="118"/>
      <c r="E25" s="13"/>
      <c r="F25" s="13"/>
      <c r="G25" s="118"/>
      <c r="H25" s="5"/>
      <c r="I25" s="5"/>
      <c r="J25" s="5"/>
      <c r="K25" s="14"/>
      <c r="L25" s="5"/>
    </row>
    <row r="26" spans="2:12" ht="15.75">
      <c r="B26" s="5"/>
      <c r="C26" s="121"/>
      <c r="D26" s="118"/>
      <c r="E26" s="13"/>
      <c r="F26" s="13"/>
      <c r="G26" s="118"/>
      <c r="H26" s="5"/>
      <c r="I26" s="5"/>
      <c r="J26" s="5"/>
      <c r="K26" s="14"/>
      <c r="L26" s="5"/>
    </row>
    <row r="27" spans="2:12" ht="15.75">
      <c r="B27" s="5"/>
      <c r="C27" s="122"/>
      <c r="D27" s="118"/>
      <c r="E27" s="13"/>
      <c r="F27" s="13"/>
      <c r="G27" s="118"/>
      <c r="H27" s="5"/>
      <c r="I27" s="5"/>
      <c r="J27" s="5"/>
      <c r="K27" s="14"/>
      <c r="L27" s="5"/>
    </row>
  </sheetData>
  <sheetProtection/>
  <protectedRanges>
    <protectedRange sqref="J8:J22 G4 C14:D22 G8:G22 G7 J6:J7" name="Alue1"/>
    <protectedRange sqref="E7:F7" name="Alue1_1_1"/>
    <protectedRange sqref="E5:F5" name="Alue1_1_2"/>
    <protectedRange sqref="D7" name="Alue1_1"/>
  </protectedRanges>
  <conditionalFormatting sqref="K6:K22">
    <cfRule type="cellIs" priority="11" dxfId="0" operator="lessThan" stopIfTrue="1">
      <formula>1</formula>
    </cfRule>
  </conditionalFormatting>
  <conditionalFormatting sqref="I7:I22">
    <cfRule type="cellIs" priority="12" dxfId="0" operator="equal" stopIfTrue="1">
      <formula>-1</formula>
    </cfRule>
  </conditionalFormatting>
  <conditionalFormatting sqref="H7:H22">
    <cfRule type="cellIs" priority="13" dxfId="0" operator="lessThanOrEqual" stopIfTrue="1">
      <formula>1</formula>
    </cfRule>
  </conditionalFormatting>
  <conditionalFormatting sqref="G4 G7:G22">
    <cfRule type="cellIs" priority="14" dxfId="8" operator="lessThanOrEqual" stopIfTrue="1">
      <formula>90</formula>
    </cfRule>
    <cfRule type="cellIs" priority="15" dxfId="8" operator="greaterThan" stopIfTrue="1">
      <formula>100</formula>
    </cfRule>
  </conditionalFormatting>
  <conditionalFormatting sqref="H4">
    <cfRule type="cellIs" priority="10" dxfId="0" operator="lessThanOrEqual" stopIfTrue="1">
      <formula>1</formula>
    </cfRule>
  </conditionalFormatting>
  <conditionalFormatting sqref="I4">
    <cfRule type="cellIs" priority="8" dxfId="0" operator="equal" stopIfTrue="1">
      <formula>-1</formula>
    </cfRule>
  </conditionalFormatting>
  <conditionalFormatting sqref="H5">
    <cfRule type="cellIs" priority="4" dxfId="0" operator="lessThanOrEqual" stopIfTrue="1">
      <formula>1</formula>
    </cfRule>
  </conditionalFormatting>
  <conditionalFormatting sqref="I5">
    <cfRule type="cellIs" priority="3" dxfId="0" operator="equal" stopIfTrue="1">
      <formula>-1</formula>
    </cfRule>
  </conditionalFormatting>
  <conditionalFormatting sqref="I6">
    <cfRule type="cellIs" priority="2" dxfId="0" operator="equal" stopIfTrue="1">
      <formula>-1</formula>
    </cfRule>
  </conditionalFormatting>
  <conditionalFormatting sqref="H6">
    <cfRule type="cellIs" priority="1" dxfId="0" operator="lessThanOrEqual" stopIfTrue="1">
      <formula>1</formula>
    </cfRule>
  </conditionalFormatting>
  <printOptions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4"/>
  <dimension ref="A1:U2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140625" style="19" customWidth="1"/>
    <col min="2" max="2" width="6.8515625" style="19" customWidth="1"/>
    <col min="3" max="3" width="30.28125" style="19" customWidth="1"/>
    <col min="4" max="4" width="9.7109375" style="19" customWidth="1"/>
    <col min="5" max="5" width="15.57421875" style="19" customWidth="1"/>
    <col min="6" max="6" width="8.00390625" style="19" customWidth="1"/>
    <col min="7" max="7" width="8.421875" style="19" customWidth="1"/>
    <col min="8" max="8" width="7.8515625" style="19" customWidth="1"/>
    <col min="9" max="9" width="9.421875" style="19" customWidth="1"/>
    <col min="10" max="10" width="6.421875" style="19" customWidth="1"/>
    <col min="11" max="11" width="10.00390625" style="21" hidden="1" customWidth="1"/>
    <col min="12" max="16384" width="9.140625" style="19" customWidth="1"/>
  </cols>
  <sheetData>
    <row r="1" spans="1:8" ht="18.75" customHeight="1">
      <c r="A1" s="42" t="s">
        <v>12</v>
      </c>
      <c r="B1" s="42"/>
      <c r="D1" s="20"/>
      <c r="E1" s="20"/>
      <c r="F1" s="20"/>
      <c r="G1" s="20"/>
      <c r="H1" s="20"/>
    </row>
    <row r="3" spans="1:17" ht="15.75" thickBot="1">
      <c r="A3" s="75" t="s">
        <v>0</v>
      </c>
      <c r="B3" s="50"/>
      <c r="C3" s="77" t="s">
        <v>1</v>
      </c>
      <c r="D3" s="65" t="s">
        <v>89</v>
      </c>
      <c r="E3" s="32" t="s">
        <v>6</v>
      </c>
      <c r="F3" s="32" t="s">
        <v>95</v>
      </c>
      <c r="G3" s="32" t="s">
        <v>3</v>
      </c>
      <c r="H3" s="32" t="s">
        <v>4</v>
      </c>
      <c r="I3" s="32" t="s">
        <v>5</v>
      </c>
      <c r="J3" s="32" t="s">
        <v>2</v>
      </c>
      <c r="K3" s="32" t="s">
        <v>14</v>
      </c>
      <c r="N3" s="37">
        <v>0.5110125964493035</v>
      </c>
      <c r="O3" s="37">
        <f ca="1">RAND()</f>
        <v>0.3200458957829593</v>
      </c>
      <c r="Q3" s="22"/>
    </row>
    <row r="4" spans="1:15" ht="21" thickBot="1">
      <c r="A4" s="146">
        <v>2</v>
      </c>
      <c r="B4" s="71" t="s">
        <v>90</v>
      </c>
      <c r="C4" s="97" t="s">
        <v>91</v>
      </c>
      <c r="D4" s="98" t="s">
        <v>92</v>
      </c>
      <c r="E4" s="72" t="s">
        <v>76</v>
      </c>
      <c r="F4" s="110"/>
      <c r="G4" s="55">
        <v>109.6</v>
      </c>
      <c r="H4" s="53">
        <f>IF(AND(C4="",G4=""),1,IF(G4="",0,CEILING(G4,2.5)))</f>
        <v>110</v>
      </c>
      <c r="I4" s="51">
        <f>IF(G4="",-1,H4-G4)</f>
        <v>0.4000000000000057</v>
      </c>
      <c r="J4" s="166">
        <v>15</v>
      </c>
      <c r="K4" s="35">
        <f>IF(AND(C4="",G4="",J4=""),-1,IF(J4="",1-(H4/150+N4/100),IF('Nostojärjestys ja telinekorkeus'!$I$2="Avoin",J4,IF(#REF!="Veteraani",J4,IF(#REF!="Juniori 20",J4+1000,IF(#REF!="Juniori 17",J4+2000,J4+3000))))))</f>
        <v>15</v>
      </c>
      <c r="N4" s="37">
        <v>0.6466387655568124</v>
      </c>
      <c r="O4" s="37">
        <f aca="true" ca="1" t="shared" si="0" ref="O4:O23">RAND()</f>
        <v>0.11680993507738668</v>
      </c>
    </row>
    <row r="5" spans="1:16" ht="21" thickBot="1">
      <c r="A5" s="146">
        <f>IF(J5&gt;0,RANK(J5,$J$4:$J$6,0),"")</f>
        <v>3</v>
      </c>
      <c r="B5" s="71" t="s">
        <v>84</v>
      </c>
      <c r="C5" s="97" t="s">
        <v>85</v>
      </c>
      <c r="D5" s="98" t="s">
        <v>83</v>
      </c>
      <c r="E5" s="72" t="s">
        <v>76</v>
      </c>
      <c r="F5" s="110">
        <v>12</v>
      </c>
      <c r="G5" s="279">
        <v>105.2</v>
      </c>
      <c r="H5" s="280">
        <f>IF(AND(C5="",G5=""),1,IF(G5="",0,CEILING(G5,2.5)))</f>
        <v>107.5</v>
      </c>
      <c r="I5" s="281">
        <f>IF(G5="",-1,H5-G5)</f>
        <v>2.299999999999997</v>
      </c>
      <c r="J5" s="296">
        <v>11</v>
      </c>
      <c r="K5" s="23" t="e">
        <f>IF(AND(#REF!="",G5="",J5=""),-1,IF(J5="",1-(H5/150+N5/100),IF('Nostojärjestys ja telinekorkeus'!$I$2="Avoin",J5,IF(#REF!="Veteraani",J5,IF(#REF!="Juniori 20",J5+1000,IF(#REF!="Juniori 17",J5+2000,J5+3000))))))</f>
        <v>#REF!</v>
      </c>
      <c r="N5" s="37">
        <v>0.4967454374401661</v>
      </c>
      <c r="O5" s="37">
        <f ca="1" t="shared" si="0"/>
        <v>0.9768696360903659</v>
      </c>
      <c r="P5" s="24"/>
    </row>
    <row r="6" spans="1:16" ht="21" thickBot="1">
      <c r="A6" s="146">
        <f>IF(J6&gt;0,RANK(J6,$J$4:$J$6,0),"")</f>
        <v>1</v>
      </c>
      <c r="B6" s="209" t="s">
        <v>81</v>
      </c>
      <c r="C6" s="97" t="s">
        <v>82</v>
      </c>
      <c r="D6" s="98" t="s">
        <v>83</v>
      </c>
      <c r="E6" s="74" t="s">
        <v>76</v>
      </c>
      <c r="F6" s="207">
        <v>8</v>
      </c>
      <c r="G6" s="282">
        <v>100.5</v>
      </c>
      <c r="H6" s="149">
        <f>IF(AND(C6="",G6=""),1,IF(G6="",0,CEILING(G6,2.5)))</f>
        <v>102.5</v>
      </c>
      <c r="I6" s="51">
        <f>IF(G6="",-1,H6-G6)</f>
        <v>2</v>
      </c>
      <c r="J6" s="178">
        <v>23</v>
      </c>
      <c r="K6" s="112" t="e">
        <f>IF(AND(#REF!="",G6="",J6=""),-1,IF(J6="",1-(H6/150+N6/100),IF('Nostojärjestys ja telinekorkeus'!$I$2="Avoin",J6,IF(#REF!="Veteraani",J6,IF(#REF!="Juniori 20",J6+1000,IF(#REF!="Juniori 17",J6+2000,J6+3000))))))</f>
        <v>#REF!</v>
      </c>
      <c r="N6" s="37">
        <v>0.9428470181463189</v>
      </c>
      <c r="O6" s="37">
        <f ca="1" t="shared" si="0"/>
        <v>0.8691479063912786</v>
      </c>
      <c r="P6" s="21"/>
    </row>
    <row r="7" spans="1:15" ht="15.75">
      <c r="A7" s="76">
        <f>IF(OR(G7="",J7=""),"",IF('Nostojärjestys ja telinekorkeus'!$I$2="Avoin",A6+1,IF(#REF!&lt;&gt;#REF!,1,A6+1)))</f>
      </c>
      <c r="B7" s="76"/>
      <c r="C7" s="104"/>
      <c r="D7" s="105"/>
      <c r="E7" s="82"/>
      <c r="F7" s="82"/>
      <c r="G7" s="114"/>
      <c r="H7" s="115">
        <f aca="true" t="shared" si="1" ref="H7:H22">IF(AND(C7="",G7=""),1,IF(G7="",0,CEILING(G7,2.5)))</f>
        <v>1</v>
      </c>
      <c r="I7" s="116">
        <f aca="true" t="shared" si="2" ref="I7:I22">IF(G7="",-1,H7-G7)</f>
        <v>-1</v>
      </c>
      <c r="J7" s="117"/>
      <c r="K7" s="112">
        <f>IF(AND(C7="",G7="",J7=""),-1,IF(J7="",1-(H7/150+N7/100),IF('Nostojärjestys ja telinekorkeus'!$I$2="Avoin",J7,IF(#REF!="Veteraani",J7,IF(#REF!="Juniori 20",J7+1000,IF(#REF!="Juniori 17",J7+2000,J7+3000))))))</f>
        <v>-1</v>
      </c>
      <c r="N7" s="37">
        <v>0.09396385845877342</v>
      </c>
      <c r="O7" s="37">
        <f ca="1" t="shared" si="0"/>
        <v>0.37070492754635</v>
      </c>
    </row>
    <row r="8" spans="1:15" ht="15.75">
      <c r="A8" s="76">
        <f>IF(OR(G8="",J8=""),"",IF('Nostojärjestys ja telinekorkeus'!$I$2="Avoin",A7+1,IF(#REF!&lt;&gt;#REF!,1,A7+1)))</f>
      </c>
      <c r="B8" s="76"/>
      <c r="C8" s="104"/>
      <c r="D8" s="105"/>
      <c r="E8" s="82"/>
      <c r="F8" s="82"/>
      <c r="G8" s="114"/>
      <c r="H8" s="115">
        <f t="shared" si="1"/>
        <v>1</v>
      </c>
      <c r="I8" s="116">
        <f t="shared" si="2"/>
        <v>-1</v>
      </c>
      <c r="J8" s="117"/>
      <c r="K8" s="112">
        <f>IF(AND(C8="",G8="",J8=""),-1,IF(J8="",1-(H8/150+N8/100),IF('Nostojärjestys ja telinekorkeus'!$I$2="Avoin",J8,IF(#REF!="Veteraani",J8,IF(#REF!="Juniori 20",J8+1000,IF(#REF!="Juniori 17",J8+2000,J8+3000))))))</f>
        <v>-1</v>
      </c>
      <c r="N8" s="37">
        <v>0.0632635003056694</v>
      </c>
      <c r="O8" s="37">
        <f ca="1" t="shared" si="0"/>
        <v>0.190448460469266</v>
      </c>
    </row>
    <row r="9" spans="1:15" ht="15.75">
      <c r="A9" s="76">
        <f>IF(OR(G9="",J9=""),"",IF('Nostojärjestys ja telinekorkeus'!$I$2="Avoin",A8+1,IF(#REF!&lt;&gt;#REF!,1,A8+1)))</f>
      </c>
      <c r="B9" s="76"/>
      <c r="C9" s="104"/>
      <c r="D9" s="105"/>
      <c r="E9" s="82"/>
      <c r="F9" s="82"/>
      <c r="G9" s="114"/>
      <c r="H9" s="115">
        <f t="shared" si="1"/>
        <v>1</v>
      </c>
      <c r="I9" s="116">
        <f t="shared" si="2"/>
        <v>-1</v>
      </c>
      <c r="J9" s="117"/>
      <c r="K9" s="112">
        <f>IF(AND(C9="",G9="",J9=""),-1,IF(J9="",1-(H9/150+N9/100),IF('Nostojärjestys ja telinekorkeus'!$I$2="Avoin",J9,IF(#REF!="Veteraani",J9,IF(#REF!="Juniori 20",J9+1000,IF(#REF!="Juniori 17",J9+2000,J9+3000))))))</f>
        <v>-1</v>
      </c>
      <c r="N9" s="37">
        <v>0.43463471384385644</v>
      </c>
      <c r="O9" s="37">
        <f ca="1" t="shared" si="0"/>
        <v>0.9469504067007861</v>
      </c>
    </row>
    <row r="10" spans="1:15" ht="15.75">
      <c r="A10" s="76">
        <f>IF(OR(G10="",J10=""),"",IF('Nostojärjestys ja telinekorkeus'!$I$2="Avoin",A9+1,IF(#REF!&lt;&gt;#REF!,1,A9+1)))</f>
      </c>
      <c r="B10" s="76"/>
      <c r="C10" s="104"/>
      <c r="D10" s="105"/>
      <c r="E10" s="82"/>
      <c r="F10" s="82"/>
      <c r="G10" s="114"/>
      <c r="H10" s="115">
        <f t="shared" si="1"/>
        <v>1</v>
      </c>
      <c r="I10" s="116">
        <f t="shared" si="2"/>
        <v>-1</v>
      </c>
      <c r="J10" s="117"/>
      <c r="K10" s="112">
        <f>IF(AND(C10="",G10="",J10=""),-1,IF(J10="",1-(H10/150+N10/100),IF('Nostojärjestys ja telinekorkeus'!$I$2="Avoin",J10,IF(#REF!="Veteraani",J10,IF(#REF!="Juniori 20",J10+1000,IF(#REF!="Juniori 17",J10+2000,J10+3000))))))</f>
        <v>-1</v>
      </c>
      <c r="N10" s="37">
        <v>0.5207532690659007</v>
      </c>
      <c r="O10" s="37">
        <f ca="1" t="shared" si="0"/>
        <v>0.7708881138828172</v>
      </c>
    </row>
    <row r="11" spans="1:15" ht="15.75">
      <c r="A11" s="76">
        <f>IF(OR(G11="",J11=""),"",IF('Nostojärjestys ja telinekorkeus'!$I$2="Avoin",A10+1,IF(#REF!&lt;&gt;#REF!,1,A10+1)))</f>
      </c>
      <c r="B11" s="76"/>
      <c r="C11" s="104"/>
      <c r="D11" s="105"/>
      <c r="E11" s="82"/>
      <c r="F11" s="82"/>
      <c r="G11" s="114"/>
      <c r="H11" s="115">
        <f t="shared" si="1"/>
        <v>1</v>
      </c>
      <c r="I11" s="116">
        <f t="shared" si="2"/>
        <v>-1</v>
      </c>
      <c r="J11" s="117"/>
      <c r="K11" s="112">
        <f>IF(AND(C11="",G11="",J11=""),-1,IF(J11="",1-(H11/150+N11/100),IF('Nostojärjestys ja telinekorkeus'!$I$2="Avoin",J11,IF(#REF!="Veteraani",J11,IF(#REF!="Juniori 20",J11+1000,IF(#REF!="Juniori 17",J11+2000,J11+3000))))))</f>
        <v>-1</v>
      </c>
      <c r="N11" s="37">
        <v>0.13461531613501765</v>
      </c>
      <c r="O11" s="37">
        <f ca="1" t="shared" si="0"/>
        <v>0.3794420854567778</v>
      </c>
    </row>
    <row r="12" spans="1:15" ht="15.75">
      <c r="A12" s="76">
        <f>IF(OR(G12="",J12=""),"",IF('Nostojärjestys ja telinekorkeus'!$I$2="Avoin",A11+1,IF(#REF!&lt;&gt;#REF!,1,A11+1)))</f>
      </c>
      <c r="B12" s="76"/>
      <c r="C12" s="104"/>
      <c r="D12" s="105"/>
      <c r="E12" s="82"/>
      <c r="F12" s="82"/>
      <c r="G12" s="114"/>
      <c r="H12" s="115">
        <f t="shared" si="1"/>
        <v>1</v>
      </c>
      <c r="I12" s="116">
        <f t="shared" si="2"/>
        <v>-1</v>
      </c>
      <c r="J12" s="118"/>
      <c r="K12" s="112">
        <f>IF(AND(C12="",G12="",J12=""),-1,IF(J12="",1-(H12/150+N12/100),IF('Nostojärjestys ja telinekorkeus'!$I$2="Avoin",J12,IF(#REF!="Veteraani",J12,IF(#REF!="Juniori 20",J12+1000,IF(#REF!="Juniori 17",J12+2000,J12+3000))))))</f>
        <v>-1</v>
      </c>
      <c r="N12" s="37">
        <v>0.5952759437061053</v>
      </c>
      <c r="O12" s="37">
        <f ca="1" t="shared" si="0"/>
        <v>0.9679686734372484</v>
      </c>
    </row>
    <row r="13" spans="1:15" ht="15.75">
      <c r="A13" s="76">
        <f>IF(OR(G13="",J13=""),"",IF('Nostojärjestys ja telinekorkeus'!$I$2="Avoin",A12+1,IF(#REF!&lt;&gt;#REF!,1,A12+1)))</f>
      </c>
      <c r="B13" s="76"/>
      <c r="C13" s="104"/>
      <c r="D13" s="105"/>
      <c r="E13" s="82"/>
      <c r="F13" s="82"/>
      <c r="G13" s="114"/>
      <c r="H13" s="115">
        <f t="shared" si="1"/>
        <v>1</v>
      </c>
      <c r="I13" s="116">
        <f t="shared" si="2"/>
        <v>-1</v>
      </c>
      <c r="J13" s="117"/>
      <c r="K13" s="112">
        <f>IF(AND(C13="",G13="",J13=""),-1,IF(J13="",1-(H13/150+N13/100),IF('Nostojärjestys ja telinekorkeus'!$I$2="Avoin",J13,IF(#REF!="Veteraani",J13,IF(#REF!="Juniori 20",J13+1000,IF(#REF!="Juniori 17",J13+2000,J13+3000))))))</f>
        <v>-1</v>
      </c>
      <c r="N13" s="37">
        <v>0.4440169860095846</v>
      </c>
      <c r="O13" s="37">
        <f ca="1" t="shared" si="0"/>
        <v>0.08845848031334591</v>
      </c>
    </row>
    <row r="14" spans="1:21" ht="15.75">
      <c r="A14" s="76">
        <f>IF(OR(G14="",J14=""),"",IF('Nostojärjestys ja telinekorkeus'!$I$2="Avoin",A13+1,IF(#REF!&lt;&gt;#REF!,1,A13+1)))</f>
      </c>
      <c r="B14" s="76"/>
      <c r="C14" s="104"/>
      <c r="D14" s="105"/>
      <c r="E14" s="82"/>
      <c r="F14" s="82"/>
      <c r="G14" s="114"/>
      <c r="H14" s="115">
        <f t="shared" si="1"/>
        <v>1</v>
      </c>
      <c r="I14" s="116">
        <f t="shared" si="2"/>
        <v>-1</v>
      </c>
      <c r="J14" s="117"/>
      <c r="K14" s="112">
        <f>IF(AND(C14="",G14="",J14=""),-1,IF(J14="",1-(H14/150+N14/100),IF('Nostojärjestys ja telinekorkeus'!$I$2="Avoin",J14,IF(#REF!="Veteraani",J14,IF(#REF!="Juniori 20",J14+1000,IF(#REF!="Juniori 17",J14+2000,J14+3000))))))</f>
        <v>-1</v>
      </c>
      <c r="N14" s="37">
        <v>0.36460044310848017</v>
      </c>
      <c r="O14" s="37">
        <f ca="1" t="shared" si="0"/>
        <v>0.05374948203636609</v>
      </c>
      <c r="S14"/>
      <c r="T14"/>
      <c r="U14"/>
    </row>
    <row r="15" spans="1:15" ht="15.75">
      <c r="A15" s="76">
        <f>IF(OR(G15="",J15=""),"",IF('Nostojärjestys ja telinekorkeus'!$I$2="Avoin",A14+1,IF(#REF!&lt;&gt;#REF!,1,A14+1)))</f>
      </c>
      <c r="B15" s="76"/>
      <c r="C15" s="104"/>
      <c r="D15" s="105"/>
      <c r="E15" s="82"/>
      <c r="F15" s="82"/>
      <c r="G15" s="114"/>
      <c r="H15" s="115">
        <f t="shared" si="1"/>
        <v>1</v>
      </c>
      <c r="I15" s="116">
        <f t="shared" si="2"/>
        <v>-1</v>
      </c>
      <c r="J15" s="117"/>
      <c r="K15" s="112">
        <f>IF(AND(C15="",G15="",J15=""),-1,IF(J15="",1-(H15/150+N15/100),IF('Nostojärjestys ja telinekorkeus'!$I$2="Avoin",J15,IF(#REF!="Veteraani",J15,IF(#REF!="Juniori 20",J15+1000,IF(#REF!="Juniori 17",J15+2000,J15+3000))))))</f>
        <v>-1</v>
      </c>
      <c r="N15" s="37">
        <v>0.8045738973615637</v>
      </c>
      <c r="O15" s="37">
        <f ca="1" t="shared" si="0"/>
        <v>0.005446462388605688</v>
      </c>
    </row>
    <row r="16" spans="1:15" ht="15.75">
      <c r="A16" s="76">
        <f>IF(OR(G16="",J16=""),"",IF('Nostojärjestys ja telinekorkeus'!$I$2="Avoin",A15+1,IF(#REF!&lt;&gt;#REF!,1,A15+1)))</f>
      </c>
      <c r="B16" s="76"/>
      <c r="C16" s="104"/>
      <c r="D16" s="105"/>
      <c r="E16" s="82"/>
      <c r="F16" s="82"/>
      <c r="G16" s="114"/>
      <c r="H16" s="115">
        <f t="shared" si="1"/>
        <v>1</v>
      </c>
      <c r="I16" s="116">
        <f t="shared" si="2"/>
        <v>-1</v>
      </c>
      <c r="J16" s="117"/>
      <c r="K16" s="112">
        <f>IF(AND(C16="",G16="",J16=""),-1,IF(J16="",1-(H16/150+N16/100),IF('Nostojärjestys ja telinekorkeus'!$I$2="Avoin",J16,IF(#REF!="Veteraani",J16,IF(#REF!="Juniori 20",J16+1000,IF(#REF!="Juniori 17",J16+2000,J16+3000))))))</f>
        <v>-1</v>
      </c>
      <c r="N16" s="37">
        <v>0.3425627733676646</v>
      </c>
      <c r="O16" s="37">
        <f ca="1" t="shared" si="0"/>
        <v>0.7452799644573797</v>
      </c>
    </row>
    <row r="17" spans="1:15" ht="15.75">
      <c r="A17" s="76">
        <f>IF(OR(G17="",J17=""),"",IF('Nostojärjestys ja telinekorkeus'!$I$2="Avoin",A16+1,IF(#REF!&lt;&gt;#REF!,1,A16+1)))</f>
      </c>
      <c r="B17" s="76"/>
      <c r="C17" s="104"/>
      <c r="D17" s="105"/>
      <c r="E17" s="82"/>
      <c r="F17" s="82"/>
      <c r="G17" s="114"/>
      <c r="H17" s="115">
        <f t="shared" si="1"/>
        <v>1</v>
      </c>
      <c r="I17" s="116">
        <f t="shared" si="2"/>
        <v>-1</v>
      </c>
      <c r="J17" s="117"/>
      <c r="K17" s="112">
        <f>IF(AND(C17="",G17="",J17=""),-1,IF(J17="",1-(H17/150+N17/100),IF('Nostojärjestys ja telinekorkeus'!$I$2="Avoin",J17,IF(#REF!="Veteraani",J17,IF(#REF!="Juniori 20",J17+1000,IF(#REF!="Juniori 17",J17+2000,J17+3000))))))</f>
        <v>-1</v>
      </c>
      <c r="N17" s="37">
        <v>0.09939655104732537</v>
      </c>
      <c r="O17" s="37">
        <f ca="1" t="shared" si="0"/>
        <v>0.8414711989429849</v>
      </c>
    </row>
    <row r="18" spans="1:15" ht="15.75">
      <c r="A18" s="76">
        <f>IF(OR(G18="",J18=""),"",IF('Nostojärjestys ja telinekorkeus'!$I$2="Avoin",A17+1,IF(#REF!&lt;&gt;#REF!,1,A17+1)))</f>
      </c>
      <c r="B18" s="76"/>
      <c r="C18" s="104"/>
      <c r="D18" s="105"/>
      <c r="E18" s="82"/>
      <c r="F18" s="82"/>
      <c r="G18" s="114"/>
      <c r="H18" s="115">
        <f t="shared" si="1"/>
        <v>1</v>
      </c>
      <c r="I18" s="116">
        <f t="shared" si="2"/>
        <v>-1</v>
      </c>
      <c r="J18" s="117"/>
      <c r="K18" s="112">
        <f>IF(AND(C18="",G18="",J18=""),-1,IF(J18="",1-(H18/150+N18/100),IF('Nostojärjestys ja telinekorkeus'!$I$2="Avoin",J18,IF(#REF!="Veteraani",J18,IF(#REF!="Juniori 20",J18+1000,IF(#REF!="Juniori 17",J18+2000,J18+3000))))))</f>
        <v>-1</v>
      </c>
      <c r="N18" s="37">
        <v>0.43824555745649185</v>
      </c>
      <c r="O18" s="37">
        <f ca="1" t="shared" si="0"/>
        <v>0.4038689955004655</v>
      </c>
    </row>
    <row r="19" spans="1:15" ht="15.75">
      <c r="A19" s="76">
        <f>IF(OR(G19="",J19=""),"",IF('Nostojärjestys ja telinekorkeus'!$I$2="Avoin",A18+1,IF(#REF!&lt;&gt;#REF!,1,A18+1)))</f>
      </c>
      <c r="B19" s="76"/>
      <c r="C19" s="104"/>
      <c r="D19" s="105"/>
      <c r="E19" s="82"/>
      <c r="F19" s="82"/>
      <c r="G19" s="114"/>
      <c r="H19" s="115">
        <f t="shared" si="1"/>
        <v>1</v>
      </c>
      <c r="I19" s="116">
        <f t="shared" si="2"/>
        <v>-1</v>
      </c>
      <c r="J19" s="117"/>
      <c r="K19" s="112">
        <f>IF(AND(C19="",G19="",J19=""),-1,IF(J19="",1-(H19/150+N19/100),IF('Nostojärjestys ja telinekorkeus'!$I$2="Avoin",J19,IF(#REF!="Veteraani",J19,IF(#REF!="Juniori 20",J19+1000,IF(#REF!="Juniori 17",J19+2000,J19+3000))))))</f>
        <v>-1</v>
      </c>
      <c r="N19" s="37">
        <v>0.13876576544277675</v>
      </c>
      <c r="O19" s="37">
        <f ca="1" t="shared" si="0"/>
        <v>0.6105991155670931</v>
      </c>
    </row>
    <row r="20" spans="1:15" ht="15.75">
      <c r="A20" s="76">
        <f>IF(OR(G20="",J20=""),"",IF('Nostojärjestys ja telinekorkeus'!$I$2="Avoin",A19+1,IF(#REF!&lt;&gt;#REF!,1,A19+1)))</f>
      </c>
      <c r="B20" s="76"/>
      <c r="C20" s="104"/>
      <c r="D20" s="105"/>
      <c r="E20" s="82"/>
      <c r="F20" s="82"/>
      <c r="G20" s="114"/>
      <c r="H20" s="115">
        <f t="shared" si="1"/>
        <v>1</v>
      </c>
      <c r="I20" s="116">
        <f t="shared" si="2"/>
        <v>-1</v>
      </c>
      <c r="J20" s="117"/>
      <c r="K20" s="112">
        <f>IF(AND(C20="",G20="",J20=""),-1,IF(J20="",1-(H20/150+N20/100),IF('Nostojärjestys ja telinekorkeus'!$I$2="Avoin",J20,IF(#REF!="Veteraani",J20,IF(#REF!="Juniori 20",J20+1000,IF(#REF!="Juniori 17",J20+2000,J20+3000))))))</f>
        <v>-1</v>
      </c>
      <c r="N20" s="37">
        <v>0.7143499898653864</v>
      </c>
      <c r="O20" s="37">
        <f ca="1" t="shared" si="0"/>
        <v>0.8487766751123218</v>
      </c>
    </row>
    <row r="21" spans="1:15" ht="16.5" customHeight="1">
      <c r="A21" s="76">
        <f>IF(OR(G21="",J21=""),"",IF('Nostojärjestys ja telinekorkeus'!$I$2="Avoin",A20+1,IF(#REF!&lt;&gt;#REF!,1,A20+1)))</f>
      </c>
      <c r="B21" s="76"/>
      <c r="C21" s="104"/>
      <c r="D21" s="105"/>
      <c r="E21" s="82"/>
      <c r="F21" s="82"/>
      <c r="G21" s="114"/>
      <c r="H21" s="115">
        <f t="shared" si="1"/>
        <v>1</v>
      </c>
      <c r="I21" s="116">
        <f t="shared" si="2"/>
        <v>-1</v>
      </c>
      <c r="J21" s="118"/>
      <c r="K21" s="112">
        <f>IF(AND(C21="",G21="",J21=""),-1,IF(J21="",1-(H21/150+N21/100),IF('Nostojärjestys ja telinekorkeus'!$I$2="Avoin",J21,IF(#REF!="Veteraani",J21,IF(#REF!="Juniori 20",J21+1000,IF(#REF!="Juniori 17",J21+2000,J21+3000))))))</f>
        <v>-1</v>
      </c>
      <c r="L21" s="21"/>
      <c r="N21" s="37">
        <v>0.6460820750184331</v>
      </c>
      <c r="O21" s="37">
        <f ca="1" t="shared" si="0"/>
        <v>0.4497008839910397</v>
      </c>
    </row>
    <row r="22" spans="1:15" ht="16.5" customHeight="1">
      <c r="A22" s="76">
        <f>IF(OR(G22="",J22=""),"",IF('Nostojärjestys ja telinekorkeus'!$I$2="Avoin",A21+1,IF(#REF!&lt;&gt;#REF!,1,A21+1)))</f>
      </c>
      <c r="B22" s="76"/>
      <c r="C22" s="104"/>
      <c r="D22" s="105"/>
      <c r="E22" s="82"/>
      <c r="F22" s="82"/>
      <c r="G22" s="114"/>
      <c r="H22" s="115">
        <f t="shared" si="1"/>
        <v>1</v>
      </c>
      <c r="I22" s="116">
        <f t="shared" si="2"/>
        <v>-1</v>
      </c>
      <c r="J22" s="118"/>
      <c r="K22" s="112">
        <f>IF(AND(C22="",G22="",J22=""),-1,IF(J22="",1-(H22/150+N22/100),IF('Nostojärjestys ja telinekorkeus'!$I$2="Avoin",J22,IF(#REF!="Veteraani",J22,IF(#REF!="Juniori 20",J22+1000,IF(#REF!="Juniori 17",J22+2000,J22+3000))))))</f>
        <v>-1</v>
      </c>
      <c r="L22" s="21"/>
      <c r="N22" s="37">
        <v>0.6203826915952373</v>
      </c>
      <c r="O22" s="37">
        <f ca="1" t="shared" si="0"/>
        <v>0.292218207731616</v>
      </c>
    </row>
    <row r="23" spans="1:15" ht="16.5" customHeight="1" thickBot="1">
      <c r="A23" s="76">
        <f>IF(OR(G23="",J23=""),"",IF('Nostojärjestys ja telinekorkeus'!$I$2="Avoin",A22+1,IF(#REF!&lt;&gt;#REF!,1,A22+1)))</f>
      </c>
      <c r="B23" s="76"/>
      <c r="C23" s="104"/>
      <c r="D23" s="105"/>
      <c r="E23" s="82"/>
      <c r="F23" s="82"/>
      <c r="G23" s="114"/>
      <c r="H23" s="115"/>
      <c r="I23" s="116"/>
      <c r="J23" s="117"/>
      <c r="K23" s="113">
        <f>IF(AND(C23="",G23="",J23=""),-1,IF(J23="",1-(H23/150+N23/100),IF('Nostojärjestys ja telinekorkeus'!$I$2="Avoin",J23,IF(#REF!="Veteraani",J23,IF(#REF!="Juniori 20",J23+1000,IF(#REF!="Juniori 17",J23+2000,J23+3000))))))</f>
        <v>-1</v>
      </c>
      <c r="L23" s="21"/>
      <c r="N23" s="37">
        <v>0.5854846373131517</v>
      </c>
      <c r="O23" s="37">
        <f ca="1" t="shared" si="0"/>
        <v>0.22841743398314185</v>
      </c>
    </row>
    <row r="24" ht="16.5" customHeight="1"/>
    <row r="25" spans="3:7" ht="15.75">
      <c r="C25" s="123"/>
      <c r="D25" s="118"/>
      <c r="E25" s="13"/>
      <c r="F25" s="13"/>
      <c r="G25" s="118"/>
    </row>
    <row r="26" spans="3:7" ht="15.75">
      <c r="C26" s="124"/>
      <c r="D26" s="118"/>
      <c r="E26" s="13"/>
      <c r="F26" s="13"/>
      <c r="G26" s="118"/>
    </row>
    <row r="27" spans="3:7" ht="15.75">
      <c r="C27" s="118"/>
      <c r="D27" s="118"/>
      <c r="E27" s="13"/>
      <c r="F27" s="13"/>
      <c r="G27" s="118"/>
    </row>
    <row r="28" spans="4:7" ht="15.75">
      <c r="D28" s="118"/>
      <c r="E28" s="13"/>
      <c r="F28" s="13"/>
      <c r="G28" s="118"/>
    </row>
  </sheetData>
  <sheetProtection/>
  <protectedRanges>
    <protectedRange sqref="J4:J23 G4:G5 G7:G23" name="Alue1"/>
    <protectedRange sqref="C7:D23" name="Alue1_3"/>
    <protectedRange sqref="E7:F23" name="Alue1_4"/>
    <protectedRange sqref="E4:F5" name="Alue1_1_1"/>
  </protectedRanges>
  <conditionalFormatting sqref="K4:K23">
    <cfRule type="cellIs" priority="1" dxfId="12" operator="lessThan" stopIfTrue="1">
      <formula>1</formula>
    </cfRule>
  </conditionalFormatting>
  <conditionalFormatting sqref="I4:I23">
    <cfRule type="cellIs" priority="2" dxfId="0" operator="equal" stopIfTrue="1">
      <formula>-1</formula>
    </cfRule>
  </conditionalFormatting>
  <conditionalFormatting sqref="H4:H23">
    <cfRule type="cellIs" priority="3" dxfId="0" operator="lessThanOrEqual" stopIfTrue="1">
      <formula>1</formula>
    </cfRule>
  </conditionalFormatting>
  <conditionalFormatting sqref="G4:G5 G7:G23">
    <cfRule type="cellIs" priority="4" dxfId="8" operator="lessThanOrEqual" stopIfTrue="1">
      <formula>100</formula>
    </cfRule>
    <cfRule type="cellIs" priority="5" dxfId="8" operator="greaterThan" stopIfTrue="1">
      <formula>110</formula>
    </cfRule>
  </conditionalFormatting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1"/>
  <dimension ref="A1:I269"/>
  <sheetViews>
    <sheetView zoomScalePageLayoutView="0" workbookViewId="0" topLeftCell="B82">
      <selection activeCell="B3" sqref="B3"/>
    </sheetView>
  </sheetViews>
  <sheetFormatPr defaultColWidth="9.140625" defaultRowHeight="12.75"/>
  <cols>
    <col min="1" max="1" width="3.421875" style="0" hidden="1" customWidth="1"/>
    <col min="2" max="2" width="26.28125" style="0" customWidth="1"/>
    <col min="3" max="3" width="8.28125" style="58" customWidth="1"/>
    <col min="4" max="4" width="9.00390625" style="0" customWidth="1"/>
    <col min="5" max="5" width="16.7109375" style="0" customWidth="1"/>
    <col min="6" max="6" width="11.57421875" style="45" customWidth="1"/>
    <col min="7" max="7" width="9.140625" style="38" customWidth="1"/>
  </cols>
  <sheetData>
    <row r="1" spans="2:6" ht="15.75">
      <c r="B1" s="18" t="s">
        <v>7</v>
      </c>
      <c r="F1" s="67"/>
    </row>
    <row r="2" spans="2:9" ht="15.75">
      <c r="B2" s="18"/>
      <c r="I2" s="68" t="s">
        <v>13</v>
      </c>
    </row>
    <row r="3" spans="2:7" ht="15.75">
      <c r="B3" s="18" t="s">
        <v>1</v>
      </c>
      <c r="C3" s="59" t="s">
        <v>3</v>
      </c>
      <c r="D3" s="18" t="s">
        <v>4</v>
      </c>
      <c r="E3" s="18" t="s">
        <v>8</v>
      </c>
      <c r="F3" s="46" t="e">
        <f>#REF!</f>
        <v>#REF!</v>
      </c>
      <c r="G3" s="47"/>
    </row>
    <row r="4" spans="1:7" ht="15.75" customHeight="1">
      <c r="A4">
        <v>201</v>
      </c>
      <c r="B4" s="49">
        <f>'M+100'!C24</f>
        <v>0</v>
      </c>
      <c r="C4" s="49">
        <f>'M+100'!D24</f>
        <v>0</v>
      </c>
      <c r="D4" s="49">
        <f>'M+100'!E24</f>
        <v>0</v>
      </c>
      <c r="E4" s="49">
        <f>'M+100'!G24</f>
        <v>0</v>
      </c>
      <c r="F4" s="137">
        <f>'M+100'!H24</f>
        <v>0</v>
      </c>
      <c r="G4" s="137">
        <f>'M+100'!I24</f>
        <v>0</v>
      </c>
    </row>
    <row r="5" spans="1:7" ht="15.75" customHeight="1">
      <c r="A5">
        <v>202</v>
      </c>
      <c r="B5" s="49">
        <f>'M+100'!C25</f>
        <v>0</v>
      </c>
      <c r="C5" s="49">
        <f>'M+100'!D25</f>
        <v>0</v>
      </c>
      <c r="D5" s="49">
        <f>'M+100'!E25</f>
        <v>0</v>
      </c>
      <c r="E5" s="49">
        <f>'M+100'!G25</f>
        <v>0</v>
      </c>
      <c r="F5" s="137">
        <f>'M+100'!H25</f>
        <v>0</v>
      </c>
      <c r="G5" s="137">
        <f>'M+100'!I25</f>
        <v>0</v>
      </c>
    </row>
    <row r="6" spans="1:7" ht="15.75" customHeight="1">
      <c r="A6">
        <v>203</v>
      </c>
      <c r="B6" s="49">
        <f>'M+100'!C26</f>
        <v>0</v>
      </c>
      <c r="C6" s="49">
        <f>'M+100'!D26</f>
        <v>0</v>
      </c>
      <c r="D6" s="49">
        <f>'M+100'!E26</f>
        <v>0</v>
      </c>
      <c r="E6" s="49">
        <f>'M+100'!G26</f>
        <v>0</v>
      </c>
      <c r="F6" s="137">
        <f>'M+100'!H26</f>
        <v>0</v>
      </c>
      <c r="G6" s="137">
        <f>'M+100'!I26</f>
        <v>0</v>
      </c>
    </row>
    <row r="7" spans="1:7" ht="15.75" customHeight="1">
      <c r="A7">
        <v>204</v>
      </c>
      <c r="B7" s="49">
        <f>'M+100'!C27</f>
        <v>0</v>
      </c>
      <c r="C7" s="49">
        <f>'M+100'!D27</f>
        <v>0</v>
      </c>
      <c r="D7" s="49">
        <f>'M+100'!E27</f>
        <v>0</v>
      </c>
      <c r="E7" s="49">
        <f>'M+100'!G27</f>
        <v>0</v>
      </c>
      <c r="F7" s="137">
        <f>'M+100'!H27</f>
        <v>0</v>
      </c>
      <c r="G7" s="137">
        <f>'M+100'!I27</f>
        <v>0</v>
      </c>
    </row>
    <row r="8" spans="1:7" ht="15.75" customHeight="1">
      <c r="A8">
        <v>205</v>
      </c>
      <c r="B8" s="49">
        <f>'M+100'!C28</f>
        <v>0</v>
      </c>
      <c r="C8" s="49">
        <f>'M+100'!D28</f>
        <v>0</v>
      </c>
      <c r="D8" s="49">
        <f>'M+100'!E28</f>
        <v>0</v>
      </c>
      <c r="E8" s="49">
        <f>'M+100'!G28</f>
        <v>0</v>
      </c>
      <c r="F8" s="137">
        <f>'M+100'!H28</f>
        <v>0</v>
      </c>
      <c r="G8" s="137">
        <f>'M+100'!I28</f>
        <v>0</v>
      </c>
    </row>
    <row r="9" spans="1:7" ht="15.75" customHeight="1">
      <c r="A9">
        <v>206</v>
      </c>
      <c r="B9" s="49">
        <f>'M+100'!C29</f>
        <v>0</v>
      </c>
      <c r="C9" s="49">
        <f>'M+100'!D29</f>
        <v>0</v>
      </c>
      <c r="D9" s="49">
        <f>'M+100'!E29</f>
        <v>0</v>
      </c>
      <c r="E9" s="49">
        <f>'M+100'!G29</f>
        <v>0</v>
      </c>
      <c r="F9" s="137">
        <f>'M+100'!H29</f>
        <v>0</v>
      </c>
      <c r="G9" s="137">
        <f>'M+100'!I29</f>
        <v>0</v>
      </c>
    </row>
    <row r="10" spans="1:7" ht="15.75" customHeight="1">
      <c r="A10">
        <v>207</v>
      </c>
      <c r="B10" s="49">
        <f>'M+100'!C30</f>
        <v>0</v>
      </c>
      <c r="C10" s="49">
        <f>'M+100'!D30</f>
        <v>0</v>
      </c>
      <c r="D10" s="49">
        <f>'M+100'!E30</f>
        <v>0</v>
      </c>
      <c r="E10" s="49">
        <f>'M+100'!G30</f>
        <v>0</v>
      </c>
      <c r="F10" s="137">
        <f>'M+100'!H30</f>
        <v>0</v>
      </c>
      <c r="G10" s="137">
        <f>'M+100'!I30</f>
        <v>0</v>
      </c>
    </row>
    <row r="11" spans="1:7" ht="15.75" customHeight="1">
      <c r="A11">
        <v>208</v>
      </c>
      <c r="B11" s="49">
        <f>'M+100'!C31</f>
        <v>0</v>
      </c>
      <c r="C11" s="49">
        <f>'M+100'!D31</f>
        <v>0</v>
      </c>
      <c r="D11" s="49">
        <f>'M+100'!E31</f>
        <v>0</v>
      </c>
      <c r="E11" s="49">
        <f>'M+100'!G31</f>
        <v>0</v>
      </c>
      <c r="F11" s="137">
        <f>'M+100'!H31</f>
        <v>0</v>
      </c>
      <c r="G11" s="137">
        <f>'M+100'!I31</f>
        <v>0</v>
      </c>
    </row>
    <row r="12" spans="1:7" ht="15.75" customHeight="1">
      <c r="A12">
        <v>209</v>
      </c>
      <c r="B12" s="49">
        <f>'M+100'!C32</f>
        <v>0</v>
      </c>
      <c r="C12" s="49">
        <f>'M+100'!D32</f>
        <v>0</v>
      </c>
      <c r="D12" s="49">
        <f>'M+100'!E32</f>
        <v>0</v>
      </c>
      <c r="E12" s="49">
        <f>'M+100'!G32</f>
        <v>0</v>
      </c>
      <c r="F12" s="137">
        <f>'M+100'!H32</f>
        <v>0</v>
      </c>
      <c r="G12" s="137">
        <f>'M+100'!I32</f>
        <v>0</v>
      </c>
    </row>
    <row r="13" spans="1:7" ht="15.75" customHeight="1">
      <c r="A13">
        <v>210</v>
      </c>
      <c r="B13" s="49">
        <f>'M+100'!C33</f>
        <v>0</v>
      </c>
      <c r="C13" s="49">
        <f>'M+100'!D33</f>
        <v>0</v>
      </c>
      <c r="D13" s="49">
        <f>'M+100'!E33</f>
        <v>0</v>
      </c>
      <c r="E13" s="49">
        <f>'M+100'!G33</f>
        <v>0</v>
      </c>
      <c r="F13" s="137">
        <f>'M+100'!H33</f>
        <v>0</v>
      </c>
      <c r="G13" s="137">
        <f>'M+100'!I33</f>
        <v>0</v>
      </c>
    </row>
    <row r="14" spans="1:7" ht="15.75" customHeight="1">
      <c r="A14">
        <v>211</v>
      </c>
      <c r="B14" s="49">
        <f>'M+100'!C34</f>
        <v>0</v>
      </c>
      <c r="C14" s="49">
        <f>'M+100'!D34</f>
        <v>0</v>
      </c>
      <c r="D14" s="49">
        <f>'M+100'!E34</f>
        <v>0</v>
      </c>
      <c r="E14" s="49">
        <f>'M+100'!G34</f>
        <v>0</v>
      </c>
      <c r="F14" s="137">
        <f>'M+100'!H34</f>
        <v>0</v>
      </c>
      <c r="G14" s="137">
        <f>'M+100'!I34</f>
        <v>0</v>
      </c>
    </row>
    <row r="15" spans="1:7" ht="15.75" customHeight="1">
      <c r="A15">
        <v>212</v>
      </c>
      <c r="B15" s="49">
        <f>'M+100'!C35</f>
        <v>0</v>
      </c>
      <c r="C15" s="49">
        <f>'M+100'!D35</f>
        <v>0</v>
      </c>
      <c r="D15" s="49">
        <f>'M+100'!E35</f>
        <v>0</v>
      </c>
      <c r="E15" s="49">
        <f>'M+100'!G35</f>
        <v>0</v>
      </c>
      <c r="F15" s="137">
        <f>'M+100'!H35</f>
        <v>0</v>
      </c>
      <c r="G15" s="137">
        <f>'M+100'!I35</f>
        <v>0</v>
      </c>
    </row>
    <row r="16" spans="1:7" ht="15.75" customHeight="1">
      <c r="A16">
        <v>213</v>
      </c>
      <c r="B16" s="49">
        <f>'M+100'!C36</f>
        <v>0</v>
      </c>
      <c r="C16" s="49">
        <f>'M+100'!D36</f>
        <v>0</v>
      </c>
      <c r="D16" s="49">
        <f>'M+100'!E36</f>
        <v>0</v>
      </c>
      <c r="E16" s="49">
        <f>'M+100'!G36</f>
        <v>0</v>
      </c>
      <c r="F16" s="137">
        <f>'M+100'!H36</f>
        <v>0</v>
      </c>
      <c r="G16" s="137">
        <f>'M+100'!I36</f>
        <v>0</v>
      </c>
    </row>
    <row r="17" spans="1:7" ht="15.75" customHeight="1">
      <c r="A17">
        <v>214</v>
      </c>
      <c r="B17" s="49">
        <f>'M+100'!C37</f>
        <v>0</v>
      </c>
      <c r="C17" s="49">
        <f>'M+100'!D37</f>
        <v>0</v>
      </c>
      <c r="D17" s="49">
        <f>'M+100'!E37</f>
        <v>0</v>
      </c>
      <c r="E17" s="49">
        <f>'M+100'!G37</f>
        <v>0</v>
      </c>
      <c r="F17" s="137">
        <f>'M+100'!H37</f>
        <v>0</v>
      </c>
      <c r="G17" s="137">
        <f>'M+100'!I37</f>
        <v>0</v>
      </c>
    </row>
    <row r="18" spans="1:7" ht="15.75" customHeight="1">
      <c r="A18">
        <v>215</v>
      </c>
      <c r="B18" s="49">
        <f>'M+100'!C38</f>
        <v>0</v>
      </c>
      <c r="C18" s="49">
        <f>'M+100'!D38</f>
        <v>0</v>
      </c>
      <c r="D18" s="49">
        <f>'M+100'!E38</f>
        <v>0</v>
      </c>
      <c r="E18" s="49">
        <f>'M+100'!G38</f>
        <v>0</v>
      </c>
      <c r="F18" s="137">
        <f>'M+100'!H38</f>
        <v>0</v>
      </c>
      <c r="G18" s="137">
        <f>'M+100'!I38</f>
        <v>0</v>
      </c>
    </row>
    <row r="19" spans="1:7" ht="15.75" customHeight="1">
      <c r="A19">
        <v>216</v>
      </c>
      <c r="B19" s="49">
        <f>'M+100'!C39</f>
        <v>0</v>
      </c>
      <c r="C19" s="49">
        <f>'M+100'!D39</f>
        <v>0</v>
      </c>
      <c r="D19" s="49">
        <f>'M+100'!E39</f>
        <v>0</v>
      </c>
      <c r="E19" s="49">
        <f>'M+100'!G39</f>
        <v>0</v>
      </c>
      <c r="F19" s="137">
        <f>'M+100'!H39</f>
        <v>0</v>
      </c>
      <c r="G19" s="137">
        <f>'M+100'!I39</f>
        <v>0</v>
      </c>
    </row>
    <row r="20" spans="1:7" ht="15.75" customHeight="1">
      <c r="A20">
        <v>217</v>
      </c>
      <c r="B20" s="49">
        <f>'M+100'!C40</f>
        <v>0</v>
      </c>
      <c r="C20" s="49">
        <f>'M+100'!D40</f>
        <v>0</v>
      </c>
      <c r="D20" s="49">
        <f>'M+100'!E40</f>
        <v>0</v>
      </c>
      <c r="E20" s="49">
        <f>'M+100'!G40</f>
        <v>0</v>
      </c>
      <c r="F20" s="137">
        <f>'M+100'!H40</f>
        <v>0</v>
      </c>
      <c r="G20" s="137">
        <f>'M+100'!I40</f>
        <v>0</v>
      </c>
    </row>
    <row r="21" spans="1:7" ht="15.75" customHeight="1">
      <c r="A21">
        <v>218</v>
      </c>
      <c r="B21" s="49">
        <f>'M+100'!C41</f>
        <v>0</v>
      </c>
      <c r="C21" s="49">
        <f>'M+100'!D41</f>
        <v>0</v>
      </c>
      <c r="D21" s="49">
        <f>'M+100'!E41</f>
        <v>0</v>
      </c>
      <c r="E21" s="49">
        <f>'M+100'!G41</f>
        <v>0</v>
      </c>
      <c r="F21" s="137">
        <f>'M+100'!H41</f>
        <v>0</v>
      </c>
      <c r="G21" s="137">
        <f>'M+100'!I41</f>
        <v>0</v>
      </c>
    </row>
    <row r="22" spans="1:7" ht="15.75" customHeight="1">
      <c r="A22">
        <v>219</v>
      </c>
      <c r="B22" s="49">
        <f>'M+100'!C42</f>
        <v>0</v>
      </c>
      <c r="C22" s="49">
        <f>'M+100'!D42</f>
        <v>0</v>
      </c>
      <c r="D22" s="49">
        <f>'M+100'!E42</f>
        <v>0</v>
      </c>
      <c r="E22" s="49">
        <f>'M+100'!G42</f>
        <v>0</v>
      </c>
      <c r="F22" s="137">
        <f>'M+100'!H42</f>
        <v>0</v>
      </c>
      <c r="G22" s="137">
        <f>'M+100'!I42</f>
        <v>0</v>
      </c>
    </row>
    <row r="23" spans="1:7" ht="15.75" customHeight="1">
      <c r="A23">
        <v>220</v>
      </c>
      <c r="B23" s="49">
        <f>'M+100'!C43</f>
        <v>0</v>
      </c>
      <c r="C23" s="49">
        <f>'M+100'!D43</f>
        <v>0</v>
      </c>
      <c r="D23" s="49">
        <f>'M+100'!E43</f>
        <v>0</v>
      </c>
      <c r="E23" s="49">
        <f>'M+100'!G43</f>
        <v>0</v>
      </c>
      <c r="F23" s="137">
        <f>'M+100'!H43</f>
        <v>0</v>
      </c>
      <c r="G23" s="137">
        <f>'M+100'!I43</f>
        <v>0</v>
      </c>
    </row>
    <row r="24" spans="1:7" ht="15.75" customHeight="1">
      <c r="A24">
        <v>221</v>
      </c>
      <c r="B24" s="49">
        <f>'M+100'!C44</f>
        <v>0</v>
      </c>
      <c r="C24" s="49">
        <f>'M+100'!D44</f>
        <v>0</v>
      </c>
      <c r="D24" s="49">
        <f>'M+100'!E44</f>
        <v>0</v>
      </c>
      <c r="E24" s="49">
        <f>'M+100'!G44</f>
        <v>0</v>
      </c>
      <c r="F24" s="137">
        <f>'M+100'!H44</f>
        <v>0</v>
      </c>
      <c r="G24" s="137">
        <f>'M+100'!I44</f>
        <v>0</v>
      </c>
    </row>
    <row r="25" spans="1:7" ht="15.75" customHeight="1">
      <c r="A25">
        <v>222</v>
      </c>
      <c r="B25" s="49">
        <f>'M+100'!C45</f>
        <v>0</v>
      </c>
      <c r="C25" s="49">
        <f>'M+100'!D45</f>
        <v>0</v>
      </c>
      <c r="D25" s="49">
        <f>'M+100'!E45</f>
        <v>0</v>
      </c>
      <c r="E25" s="49">
        <f>'M+100'!G45</f>
        <v>0</v>
      </c>
      <c r="F25" s="137">
        <f>'M+100'!H45</f>
        <v>0</v>
      </c>
      <c r="G25" s="137">
        <f>'M+100'!I45</f>
        <v>0</v>
      </c>
    </row>
    <row r="26" spans="1:7" ht="15.75" customHeight="1">
      <c r="A26">
        <v>223</v>
      </c>
      <c r="B26" s="49">
        <f>'M+100'!C46</f>
        <v>0</v>
      </c>
      <c r="C26" s="49">
        <f>'M+100'!D46</f>
        <v>0</v>
      </c>
      <c r="D26" s="49">
        <f>'M+100'!E46</f>
        <v>0</v>
      </c>
      <c r="E26" s="49">
        <f>'M+100'!G46</f>
        <v>0</v>
      </c>
      <c r="F26" s="137">
        <f>'M+100'!H46</f>
        <v>0</v>
      </c>
      <c r="G26" s="137">
        <f>'M+100'!I46</f>
        <v>0</v>
      </c>
    </row>
    <row r="27" spans="1:7" ht="15.75" customHeight="1">
      <c r="A27">
        <v>224</v>
      </c>
      <c r="B27" s="49">
        <f>'M+100'!C47</f>
        <v>0</v>
      </c>
      <c r="C27" s="49">
        <f>'M+100'!D47</f>
        <v>0</v>
      </c>
      <c r="D27" s="49">
        <f>'M+100'!E47</f>
        <v>0</v>
      </c>
      <c r="E27" s="49">
        <f>'M+100'!G47</f>
        <v>0</v>
      </c>
      <c r="F27" s="137">
        <f>'M+100'!H47</f>
        <v>0</v>
      </c>
      <c r="G27" s="137">
        <f>'M+100'!I47</f>
        <v>0</v>
      </c>
    </row>
    <row r="28" spans="1:7" ht="15.75" customHeight="1">
      <c r="A28">
        <v>225</v>
      </c>
      <c r="B28" s="49">
        <f>'M+100'!C48</f>
        <v>0</v>
      </c>
      <c r="C28" s="49">
        <f>'M+100'!D48</f>
        <v>0</v>
      </c>
      <c r="D28" s="49">
        <f>'M+100'!E48</f>
        <v>0</v>
      </c>
      <c r="E28" s="49">
        <f>'M+100'!G48</f>
        <v>0</v>
      </c>
      <c r="F28" s="137">
        <f>'M+100'!H48</f>
        <v>0</v>
      </c>
      <c r="G28" s="137">
        <f>'M+100'!I48</f>
        <v>0</v>
      </c>
    </row>
    <row r="29" spans="1:7" ht="15.75" customHeight="1">
      <c r="A29">
        <v>226</v>
      </c>
      <c r="B29" s="49">
        <f>'M+100'!C49</f>
        <v>0</v>
      </c>
      <c r="C29" s="49">
        <f>'M+100'!D49</f>
        <v>0</v>
      </c>
      <c r="D29" s="49">
        <f>'M+100'!E49</f>
        <v>0</v>
      </c>
      <c r="E29" s="49">
        <f>'M+100'!G49</f>
        <v>0</v>
      </c>
      <c r="F29" s="137">
        <f>'M+100'!H49</f>
        <v>0</v>
      </c>
      <c r="G29" s="137">
        <f>'M+100'!I49</f>
        <v>0</v>
      </c>
    </row>
    <row r="30" spans="1:7" ht="15.75" customHeight="1">
      <c r="A30">
        <v>227</v>
      </c>
      <c r="B30" s="49">
        <f>'M+100'!C50</f>
        <v>0</v>
      </c>
      <c r="C30" s="49">
        <f>'M+100'!D50</f>
        <v>0</v>
      </c>
      <c r="D30" s="49">
        <f>'M+100'!E50</f>
        <v>0</v>
      </c>
      <c r="E30" s="49">
        <f>'M+100'!G50</f>
        <v>0</v>
      </c>
      <c r="F30" s="137">
        <f>'M+100'!H50</f>
        <v>0</v>
      </c>
      <c r="G30" s="137">
        <f>'M+100'!I50</f>
        <v>0</v>
      </c>
    </row>
    <row r="31" spans="1:7" ht="15.75" customHeight="1">
      <c r="A31">
        <v>228</v>
      </c>
      <c r="B31" s="49">
        <f>'M+100'!C51</f>
        <v>0</v>
      </c>
      <c r="C31" s="49">
        <f>'M+100'!D51</f>
        <v>0</v>
      </c>
      <c r="D31" s="49">
        <f>'M+100'!E51</f>
        <v>0</v>
      </c>
      <c r="E31" s="49">
        <f>'M+100'!G51</f>
        <v>0</v>
      </c>
      <c r="F31" s="137">
        <f>'M+100'!H51</f>
        <v>0</v>
      </c>
      <c r="G31" s="137">
        <f>'M+100'!I51</f>
        <v>0</v>
      </c>
    </row>
    <row r="32" spans="1:7" ht="15.75" customHeight="1">
      <c r="A32">
        <v>229</v>
      </c>
      <c r="B32" s="49">
        <f>'M+100'!C52</f>
        <v>0</v>
      </c>
      <c r="C32" s="49">
        <f>'M+100'!D52</f>
        <v>0</v>
      </c>
      <c r="D32" s="49">
        <f>'M+100'!E52</f>
        <v>0</v>
      </c>
      <c r="E32" s="49">
        <f>'M+100'!G52</f>
        <v>0</v>
      </c>
      <c r="F32" s="137">
        <f>'M+100'!H52</f>
        <v>0</v>
      </c>
      <c r="G32" s="137">
        <f>'M+100'!I52</f>
        <v>0</v>
      </c>
    </row>
    <row r="33" spans="1:7" ht="15.75" customHeight="1">
      <c r="A33">
        <v>230</v>
      </c>
      <c r="B33" s="49">
        <f>'M+100'!C53</f>
        <v>0</v>
      </c>
      <c r="C33" s="49">
        <f>'M+100'!D53</f>
        <v>0</v>
      </c>
      <c r="D33" s="49">
        <f>'M+100'!E53</f>
        <v>0</v>
      </c>
      <c r="E33" s="49">
        <f>'M+100'!G53</f>
        <v>0</v>
      </c>
      <c r="F33" s="137">
        <f>'M+100'!H53</f>
        <v>0</v>
      </c>
      <c r="G33" s="137">
        <f>'M+100'!I53</f>
        <v>0</v>
      </c>
    </row>
    <row r="34" spans="1:7" ht="15.75" customHeight="1">
      <c r="A34">
        <v>231</v>
      </c>
      <c r="B34" s="49">
        <f>'M+100'!C54</f>
        <v>0</v>
      </c>
      <c r="C34" s="49">
        <f>'M+100'!D54</f>
        <v>0</v>
      </c>
      <c r="D34" s="49">
        <f>'M+100'!E54</f>
        <v>0</v>
      </c>
      <c r="E34" s="49">
        <f>'M+100'!G54</f>
        <v>0</v>
      </c>
      <c r="F34" s="137">
        <f>'M+100'!H54</f>
        <v>0</v>
      </c>
      <c r="G34" s="137">
        <f>'M+100'!I54</f>
        <v>0</v>
      </c>
    </row>
    <row r="35" spans="1:7" ht="15.75" customHeight="1">
      <c r="A35">
        <v>232</v>
      </c>
      <c r="B35" s="49">
        <f>'M+100'!C55</f>
        <v>0</v>
      </c>
      <c r="C35" s="49">
        <f>'M+100'!D55</f>
        <v>0</v>
      </c>
      <c r="D35" s="49">
        <f>'M+100'!E55</f>
        <v>0</v>
      </c>
      <c r="E35" s="49">
        <f>'M+100'!G55</f>
        <v>0</v>
      </c>
      <c r="F35" s="137">
        <f>'M+100'!H55</f>
        <v>0</v>
      </c>
      <c r="G35" s="137">
        <f>'M+100'!I55</f>
        <v>0</v>
      </c>
    </row>
    <row r="36" spans="1:7" ht="15.75" customHeight="1">
      <c r="A36">
        <v>233</v>
      </c>
      <c r="B36" s="49">
        <f>'M+100'!C56</f>
        <v>0</v>
      </c>
      <c r="C36" s="49">
        <f>'M+100'!D56</f>
        <v>0</v>
      </c>
      <c r="D36" s="49">
        <f>'M+100'!E56</f>
        <v>0</v>
      </c>
      <c r="E36" s="49">
        <f>'M+100'!G56</f>
        <v>0</v>
      </c>
      <c r="F36" s="137">
        <f>'M+100'!H56</f>
        <v>0</v>
      </c>
      <c r="G36" s="137">
        <f>'M+100'!I56</f>
        <v>0</v>
      </c>
    </row>
    <row r="37" spans="1:7" ht="15.75" customHeight="1">
      <c r="A37">
        <v>234</v>
      </c>
      <c r="B37" s="49">
        <f>'M+100'!C57</f>
        <v>0</v>
      </c>
      <c r="C37" s="49">
        <f>'M+100'!D57</f>
        <v>0</v>
      </c>
      <c r="D37" s="49">
        <f>'M+100'!E57</f>
        <v>0</v>
      </c>
      <c r="E37" s="49">
        <f>'M+100'!G57</f>
        <v>0</v>
      </c>
      <c r="F37" s="137">
        <f>'M+100'!H57</f>
        <v>0</v>
      </c>
      <c r="G37" s="137">
        <f>'M+100'!I57</f>
        <v>0</v>
      </c>
    </row>
    <row r="38" spans="1:7" ht="15.75" customHeight="1">
      <c r="A38">
        <v>235</v>
      </c>
      <c r="B38" s="49">
        <f>'M+100'!C58</f>
        <v>0</v>
      </c>
      <c r="C38" s="49">
        <f>'M+100'!D58</f>
        <v>0</v>
      </c>
      <c r="D38" s="49">
        <f>'M+100'!E58</f>
        <v>0</v>
      </c>
      <c r="E38" s="49">
        <f>'M+100'!G58</f>
        <v>0</v>
      </c>
      <c r="F38" s="137">
        <f>'M+100'!H58</f>
        <v>0</v>
      </c>
      <c r="G38" s="137">
        <f>'M+100'!I58</f>
        <v>0</v>
      </c>
    </row>
    <row r="39" spans="1:7" ht="15.75" customHeight="1">
      <c r="A39">
        <v>236</v>
      </c>
      <c r="B39" s="49">
        <f>'M+100'!C59</f>
        <v>0</v>
      </c>
      <c r="C39" s="49">
        <f>'M+100'!D59</f>
        <v>0</v>
      </c>
      <c r="D39" s="49">
        <f>'M+100'!E59</f>
        <v>0</v>
      </c>
      <c r="E39" s="49">
        <f>'M+100'!G59</f>
        <v>0</v>
      </c>
      <c r="F39" s="137">
        <f>'M+100'!H59</f>
        <v>0</v>
      </c>
      <c r="G39" s="137">
        <f>'M+100'!I59</f>
        <v>0</v>
      </c>
    </row>
    <row r="40" spans="1:7" ht="15.75" customHeight="1">
      <c r="A40">
        <v>237</v>
      </c>
      <c r="B40" s="49">
        <f>'M+100'!C60</f>
        <v>0</v>
      </c>
      <c r="C40" s="49">
        <f>'M+100'!D60</f>
        <v>0</v>
      </c>
      <c r="D40" s="49">
        <f>'M+100'!E60</f>
        <v>0</v>
      </c>
      <c r="E40" s="49">
        <f>'M+100'!G60</f>
        <v>0</v>
      </c>
      <c r="F40" s="137">
        <f>'M+100'!H60</f>
        <v>0</v>
      </c>
      <c r="G40" s="137">
        <f>'M+100'!I60</f>
        <v>0</v>
      </c>
    </row>
    <row r="41" spans="1:7" ht="15.75" customHeight="1">
      <c r="A41">
        <v>238</v>
      </c>
      <c r="B41" s="49">
        <f>'M+100'!C61</f>
        <v>0</v>
      </c>
      <c r="C41" s="49">
        <f>'M+100'!D61</f>
        <v>0</v>
      </c>
      <c r="D41" s="49">
        <f>'M+100'!E61</f>
        <v>0</v>
      </c>
      <c r="E41" s="49">
        <f>'M+100'!G61</f>
        <v>0</v>
      </c>
      <c r="F41" s="137">
        <f>'M+100'!H61</f>
        <v>0</v>
      </c>
      <c r="G41" s="137">
        <f>'M+100'!I61</f>
        <v>0</v>
      </c>
    </row>
    <row r="42" spans="1:7" ht="15.75" customHeight="1">
      <c r="A42">
        <v>239</v>
      </c>
      <c r="B42" s="49">
        <f>'M+100'!C62</f>
        <v>0</v>
      </c>
      <c r="C42" s="49">
        <f>'M+100'!D62</f>
        <v>0</v>
      </c>
      <c r="D42" s="49">
        <f>'M+100'!E62</f>
        <v>0</v>
      </c>
      <c r="E42" s="49">
        <f>'M+100'!G62</f>
        <v>0</v>
      </c>
      <c r="F42" s="137">
        <f>'M+100'!H62</f>
        <v>0</v>
      </c>
      <c r="G42" s="137">
        <f>'M+100'!I62</f>
        <v>0</v>
      </c>
    </row>
    <row r="43" spans="1:7" ht="15.75" customHeight="1">
      <c r="A43">
        <v>240</v>
      </c>
      <c r="B43" s="49">
        <f>'M+100'!C63</f>
        <v>0</v>
      </c>
      <c r="C43" s="49">
        <f>'M+100'!D63</f>
        <v>0</v>
      </c>
      <c r="D43" s="49">
        <f>'M+100'!E63</f>
        <v>0</v>
      </c>
      <c r="E43" s="49">
        <f>'M+100'!G63</f>
        <v>0</v>
      </c>
      <c r="F43" s="137">
        <f>'M+100'!H63</f>
        <v>0</v>
      </c>
      <c r="G43" s="137">
        <f>'M+100'!I63</f>
        <v>0</v>
      </c>
    </row>
    <row r="44" spans="1:7" ht="15.75" customHeight="1">
      <c r="A44">
        <v>166</v>
      </c>
      <c r="B44" s="49" t="e">
        <f>'M100'!#REF!</f>
        <v>#REF!</v>
      </c>
      <c r="C44" s="60">
        <f>'M100'!G8</f>
        <v>0</v>
      </c>
      <c r="D44" s="49">
        <f>'M100'!H8</f>
        <v>0</v>
      </c>
      <c r="E44" s="64"/>
      <c r="F44" s="48">
        <f>'M+100'!N8</f>
        <v>0.0632635003056694</v>
      </c>
      <c r="G44" s="47">
        <f aca="true" t="shared" si="0" ref="G44:G75">IF(D44=1,1000,D44)</f>
        <v>0</v>
      </c>
    </row>
    <row r="45" spans="1:7" ht="15.75" customHeight="1">
      <c r="A45">
        <v>165</v>
      </c>
      <c r="B45" s="49" t="str">
        <f>'M+100'!C6</f>
        <v>Pynnönen Jimi</v>
      </c>
      <c r="C45" s="60" t="e">
        <f>'M100'!#REF!</f>
        <v>#REF!</v>
      </c>
      <c r="D45" s="49" t="e">
        <f>'M100'!#REF!</f>
        <v>#REF!</v>
      </c>
      <c r="E45" s="64"/>
      <c r="F45" s="48">
        <f>'M+100'!N7</f>
        <v>0.09396385845877342</v>
      </c>
      <c r="G45" s="47" t="e">
        <f t="shared" si="0"/>
        <v>#REF!</v>
      </c>
    </row>
    <row r="46" spans="1:7" ht="15.75" customHeight="1">
      <c r="A46">
        <v>3</v>
      </c>
      <c r="B46" s="49">
        <f>'N-65'!C6</f>
        <v>0</v>
      </c>
      <c r="C46" s="60">
        <f>'N-65'!G6</f>
        <v>0</v>
      </c>
      <c r="D46" s="49">
        <f>'N-65'!H6</f>
        <v>0</v>
      </c>
      <c r="E46" s="61"/>
      <c r="F46" s="48">
        <f>'N-65'!N7</f>
        <v>0.09951603965231448</v>
      </c>
      <c r="G46" s="47">
        <f t="shared" si="0"/>
        <v>0</v>
      </c>
    </row>
    <row r="47" spans="1:7" ht="15.75" customHeight="1">
      <c r="A47">
        <v>16</v>
      </c>
      <c r="B47" s="49">
        <f>'N-65'!C19</f>
        <v>0</v>
      </c>
      <c r="C47" s="60">
        <f>'N-65'!G19</f>
        <v>0</v>
      </c>
      <c r="D47" s="49">
        <f>'N-65'!H19</f>
        <v>0</v>
      </c>
      <c r="E47" s="61"/>
      <c r="F47" s="48">
        <f>'N-65'!N20</f>
        <v>0.1738202277909453</v>
      </c>
      <c r="G47" s="47">
        <f t="shared" si="0"/>
        <v>0</v>
      </c>
    </row>
    <row r="48" spans="1:7" ht="15.75" customHeight="1">
      <c r="A48">
        <v>6</v>
      </c>
      <c r="B48" s="49">
        <f>'N-65'!C9</f>
        <v>0</v>
      </c>
      <c r="C48" s="60">
        <f>'N-65'!G9</f>
        <v>0</v>
      </c>
      <c r="D48" s="49">
        <f>'N-65'!H9</f>
        <v>0</v>
      </c>
      <c r="E48" s="61"/>
      <c r="F48" s="48">
        <f>'N-65'!N10</f>
        <v>0.19044870012894966</v>
      </c>
      <c r="G48" s="47">
        <f t="shared" si="0"/>
        <v>0</v>
      </c>
    </row>
    <row r="49" spans="1:7" ht="15.75" customHeight="1">
      <c r="A49">
        <v>13</v>
      </c>
      <c r="B49" s="49">
        <f>'N-65'!C16</f>
        <v>0</v>
      </c>
      <c r="C49" s="60">
        <f>'N-65'!G16</f>
        <v>0</v>
      </c>
      <c r="D49" s="49">
        <f>'N-65'!H16</f>
        <v>0</v>
      </c>
      <c r="E49" s="61"/>
      <c r="F49" s="48">
        <f>'N-65'!N17</f>
        <v>0.22181187503032085</v>
      </c>
      <c r="G49" s="47">
        <f t="shared" si="0"/>
        <v>0</v>
      </c>
    </row>
    <row r="50" spans="1:7" ht="15.75" customHeight="1">
      <c r="A50">
        <v>5</v>
      </c>
      <c r="B50" s="49">
        <f>'N-65'!C8</f>
        <v>0</v>
      </c>
      <c r="C50" s="60">
        <f>'N-65'!G8</f>
        <v>0</v>
      </c>
      <c r="D50" s="49">
        <f>'N-65'!H8</f>
        <v>0</v>
      </c>
      <c r="E50" s="61"/>
      <c r="F50" s="48">
        <f>'N-65'!N9</f>
        <v>0.24268564630403355</v>
      </c>
      <c r="G50" s="47">
        <f t="shared" si="0"/>
        <v>0</v>
      </c>
    </row>
    <row r="51" spans="1:7" ht="15.75" customHeight="1">
      <c r="A51">
        <v>8</v>
      </c>
      <c r="B51" s="49">
        <f>'N-65'!C11</f>
        <v>0</v>
      </c>
      <c r="C51" s="60">
        <f>'N-65'!G11</f>
        <v>0</v>
      </c>
      <c r="D51" s="49">
        <f>'N-65'!H11</f>
        <v>0</v>
      </c>
      <c r="E51" s="61"/>
      <c r="F51" s="48">
        <f>'N-65'!N12</f>
        <v>0.2504716215969498</v>
      </c>
      <c r="G51" s="47">
        <f t="shared" si="0"/>
        <v>0</v>
      </c>
    </row>
    <row r="52" spans="1:7" ht="15.75" customHeight="1">
      <c r="A52">
        <v>11</v>
      </c>
      <c r="B52" s="49">
        <f>'N-65'!C14</f>
        <v>0</v>
      </c>
      <c r="C52" s="60">
        <f>'N-65'!G14</f>
        <v>0</v>
      </c>
      <c r="D52" s="49">
        <f>'N-65'!H14</f>
        <v>0</v>
      </c>
      <c r="E52" s="61"/>
      <c r="F52" s="48">
        <f>'N-65'!N15</f>
        <v>0.32707917474660064</v>
      </c>
      <c r="G52" s="47">
        <f t="shared" si="0"/>
        <v>0</v>
      </c>
    </row>
    <row r="53" spans="1:7" ht="15.75" customHeight="1">
      <c r="A53">
        <v>18</v>
      </c>
      <c r="B53" s="49">
        <f>'N-65'!C21</f>
        <v>0</v>
      </c>
      <c r="C53" s="60">
        <f>'N-65'!G21</f>
        <v>0</v>
      </c>
      <c r="D53" s="49">
        <f>'N-65'!H21</f>
        <v>0</v>
      </c>
      <c r="E53" s="61"/>
      <c r="F53" s="48">
        <f>'N-65'!N22</f>
        <v>0.34362154206500084</v>
      </c>
      <c r="G53" s="47">
        <f t="shared" si="0"/>
        <v>0</v>
      </c>
    </row>
    <row r="54" spans="1:7" ht="15.75" customHeight="1">
      <c r="A54">
        <v>20</v>
      </c>
      <c r="B54" s="49">
        <f>'N-65'!C23</f>
        <v>0</v>
      </c>
      <c r="C54" s="60">
        <f>'N-65'!G23</f>
        <v>0</v>
      </c>
      <c r="D54" s="49">
        <f>'N-65'!H23</f>
        <v>0</v>
      </c>
      <c r="E54" s="61"/>
      <c r="F54" s="48" t="e">
        <f>#REF!</f>
        <v>#REF!</v>
      </c>
      <c r="G54" s="47">
        <f t="shared" si="0"/>
        <v>0</v>
      </c>
    </row>
    <row r="55" spans="1:7" ht="15.75" customHeight="1">
      <c r="A55">
        <v>162</v>
      </c>
      <c r="B55" s="49" t="e">
        <f>'M100'!#REF!</f>
        <v>#REF!</v>
      </c>
      <c r="C55" s="60">
        <f>'M100'!G7</f>
        <v>91.7</v>
      </c>
      <c r="D55" s="49">
        <f>'M100'!H7</f>
        <v>92.5</v>
      </c>
      <c r="E55" s="64"/>
      <c r="F55" s="48">
        <f>'M100'!N21</f>
        <v>0.38811756747174275</v>
      </c>
      <c r="G55" s="47">
        <f t="shared" si="0"/>
        <v>92.5</v>
      </c>
    </row>
    <row r="56" spans="1:7" ht="15.75" customHeight="1">
      <c r="A56">
        <v>163</v>
      </c>
      <c r="B56" s="49" t="str">
        <f>'M+100'!C5</f>
        <v>Niinikoski Mikko</v>
      </c>
      <c r="C56" s="60" t="e">
        <f>'M100'!#REF!</f>
        <v>#REF!</v>
      </c>
      <c r="D56" s="49" t="e">
        <f>'M100'!#REF!</f>
        <v>#REF!</v>
      </c>
      <c r="E56" s="64"/>
      <c r="F56" s="48">
        <f>'M+100'!N5</f>
        <v>0.4967454374401661</v>
      </c>
      <c r="G56" s="47" t="e">
        <f t="shared" si="0"/>
        <v>#REF!</v>
      </c>
    </row>
    <row r="57" spans="1:7" ht="15.75" customHeight="1">
      <c r="A57">
        <v>10</v>
      </c>
      <c r="B57" s="49">
        <f>'N-65'!C13</f>
        <v>0</v>
      </c>
      <c r="C57" s="60">
        <f>'N-65'!G13</f>
        <v>0</v>
      </c>
      <c r="D57" s="49">
        <f>'N-65'!H13</f>
        <v>0</v>
      </c>
      <c r="E57" s="61"/>
      <c r="F57" s="48">
        <f>'N-65'!N14</f>
        <v>0.5161827849139213</v>
      </c>
      <c r="G57" s="47">
        <f t="shared" si="0"/>
        <v>0</v>
      </c>
    </row>
    <row r="58" spans="1:7" ht="15.75" customHeight="1">
      <c r="A58">
        <v>19</v>
      </c>
      <c r="B58" s="49">
        <f>'N-65'!C22</f>
        <v>0</v>
      </c>
      <c r="C58" s="60">
        <f>'N-65'!G22</f>
        <v>0</v>
      </c>
      <c r="D58" s="49">
        <f>'N-65'!H22</f>
        <v>0</v>
      </c>
      <c r="E58" s="61"/>
      <c r="F58" s="48" t="e">
        <f>#REF!</f>
        <v>#REF!</v>
      </c>
      <c r="G58" s="47">
        <f t="shared" si="0"/>
        <v>0</v>
      </c>
    </row>
    <row r="59" spans="1:7" ht="15.75" customHeight="1">
      <c r="A59">
        <v>12</v>
      </c>
      <c r="B59" s="49">
        <f>'N-65'!C15</f>
        <v>0</v>
      </c>
      <c r="C59" s="60">
        <f>'N-65'!G15</f>
        <v>0</v>
      </c>
      <c r="D59" s="49">
        <f>'N-65'!H15</f>
        <v>0</v>
      </c>
      <c r="E59" s="61"/>
      <c r="F59" s="48">
        <f>'N-65'!N16</f>
        <v>0.671218036234424</v>
      </c>
      <c r="G59" s="47">
        <f t="shared" si="0"/>
        <v>0</v>
      </c>
    </row>
    <row r="60" spans="1:7" ht="15.75" customHeight="1">
      <c r="A60">
        <v>14</v>
      </c>
      <c r="B60" s="49">
        <f>'N-65'!C17</f>
        <v>0</v>
      </c>
      <c r="C60" s="60">
        <f>'N-65'!G17</f>
        <v>0</v>
      </c>
      <c r="D60" s="49">
        <f>'N-65'!H17</f>
        <v>0</v>
      </c>
      <c r="E60" s="61"/>
      <c r="F60" s="48">
        <f>'N-65'!N18</f>
        <v>0.7521561876665617</v>
      </c>
      <c r="G60" s="47">
        <f t="shared" si="0"/>
        <v>0</v>
      </c>
    </row>
    <row r="61" spans="1:7" ht="15.75" customHeight="1">
      <c r="A61">
        <v>15</v>
      </c>
      <c r="B61" s="49">
        <f>'N-65'!C18</f>
        <v>0</v>
      </c>
      <c r="C61" s="60">
        <f>'N-65'!G18</f>
        <v>0</v>
      </c>
      <c r="D61" s="49">
        <f>'N-65'!H18</f>
        <v>0</v>
      </c>
      <c r="E61" s="61"/>
      <c r="F61" s="48">
        <f>'N-65'!N19</f>
        <v>0.7595797163171194</v>
      </c>
      <c r="G61" s="47">
        <f t="shared" si="0"/>
        <v>0</v>
      </c>
    </row>
    <row r="62" spans="1:7" ht="15.75" customHeight="1">
      <c r="A62">
        <v>17</v>
      </c>
      <c r="B62" s="49">
        <f>'N-65'!C20</f>
        <v>0</v>
      </c>
      <c r="C62" s="60">
        <f>'N-65'!G20</f>
        <v>0</v>
      </c>
      <c r="D62" s="49">
        <f>'N-65'!H20</f>
        <v>0</v>
      </c>
      <c r="E62" s="61"/>
      <c r="F62" s="48">
        <f>'N-65'!N21</f>
        <v>0.8356670948310558</v>
      </c>
      <c r="G62" s="47">
        <f t="shared" si="0"/>
        <v>0</v>
      </c>
    </row>
    <row r="63" spans="1:7" ht="15.75" customHeight="1">
      <c r="A63">
        <v>9</v>
      </c>
      <c r="B63" s="49">
        <f>'N-65'!C12</f>
        <v>0</v>
      </c>
      <c r="C63" s="60">
        <f>'N-65'!G12</f>
        <v>0</v>
      </c>
      <c r="D63" s="49">
        <f>'N-65'!H12</f>
        <v>0</v>
      </c>
      <c r="E63" s="61"/>
      <c r="F63" s="48">
        <f>'N-65'!N13</f>
        <v>0.8542146948552789</v>
      </c>
      <c r="G63" s="47">
        <f t="shared" si="0"/>
        <v>0</v>
      </c>
    </row>
    <row r="64" spans="1:7" ht="15.75">
      <c r="A64">
        <v>164</v>
      </c>
      <c r="B64" s="49" t="str">
        <f>'M100'!C7</f>
        <v>Petri Koskela</v>
      </c>
      <c r="C64" s="60" t="e">
        <f>'M100'!#REF!</f>
        <v>#REF!</v>
      </c>
      <c r="D64" s="49" t="e">
        <f>'M100'!#REF!</f>
        <v>#REF!</v>
      </c>
      <c r="E64" s="64"/>
      <c r="F64" s="48">
        <f>'M+100'!N6</f>
        <v>0.9428470181463189</v>
      </c>
      <c r="G64" s="47" t="e">
        <f t="shared" si="0"/>
        <v>#REF!</v>
      </c>
    </row>
    <row r="65" spans="1:7" ht="15.75" customHeight="1">
      <c r="A65">
        <v>4</v>
      </c>
      <c r="B65" s="49">
        <f>'N-65'!C7</f>
        <v>0</v>
      </c>
      <c r="C65" s="60">
        <f>'N-65'!G7</f>
        <v>0</v>
      </c>
      <c r="D65" s="49">
        <f>'N-65'!H7</f>
        <v>0</v>
      </c>
      <c r="E65" s="61"/>
      <c r="F65" s="48">
        <f>'N-65'!N8</f>
        <v>0.9525332572291596</v>
      </c>
      <c r="G65" s="47">
        <f t="shared" si="0"/>
        <v>0</v>
      </c>
    </row>
    <row r="66" spans="1:7" ht="15.75" customHeight="1">
      <c r="A66">
        <v>7</v>
      </c>
      <c r="B66" s="49">
        <f>'N-65'!C10</f>
        <v>0</v>
      </c>
      <c r="C66" s="60">
        <f>'N-65'!G10</f>
        <v>0</v>
      </c>
      <c r="D66" s="49">
        <f>'N-65'!H10</f>
        <v>0</v>
      </c>
      <c r="E66" s="61"/>
      <c r="F66" s="48">
        <f>'N-65'!N11</f>
        <v>0.9596820640982826</v>
      </c>
      <c r="G66" s="47">
        <f t="shared" si="0"/>
        <v>0</v>
      </c>
    </row>
    <row r="67" spans="1:7" ht="15.75">
      <c r="A67">
        <v>100</v>
      </c>
      <c r="B67" s="49">
        <f>'M65'!C23</f>
        <v>0</v>
      </c>
      <c r="C67" s="60">
        <f>'M65'!G23</f>
        <v>0</v>
      </c>
      <c r="D67" s="49">
        <f>'M65'!H23</f>
        <v>0</v>
      </c>
      <c r="E67" s="64"/>
      <c r="F67" s="48" t="e">
        <f>#REF!</f>
        <v>#REF!</v>
      </c>
      <c r="G67" s="47">
        <f t="shared" si="0"/>
        <v>0</v>
      </c>
    </row>
    <row r="68" spans="1:7" ht="15.75" customHeight="1">
      <c r="A68">
        <v>181</v>
      </c>
      <c r="B68" s="49" t="str">
        <f>'M+100'!C4</f>
        <v>Arttu Kangas</v>
      </c>
      <c r="C68" s="60">
        <f>'M+100'!G4</f>
        <v>109.6</v>
      </c>
      <c r="D68" s="49">
        <f>'M+100'!H4</f>
        <v>110</v>
      </c>
      <c r="E68" s="64"/>
      <c r="F68" s="48" t="e">
        <f>#REF!</f>
        <v>#REF!</v>
      </c>
      <c r="G68" s="47">
        <f t="shared" si="0"/>
        <v>110</v>
      </c>
    </row>
    <row r="69" spans="1:7" ht="15.75" customHeight="1">
      <c r="A69">
        <v>182</v>
      </c>
      <c r="B69" s="49" t="str">
        <f>'M+100'!C5</f>
        <v>Niinikoski Mikko</v>
      </c>
      <c r="C69" s="60">
        <f>'M+100'!G5</f>
        <v>105.2</v>
      </c>
      <c r="D69" s="49">
        <f>'M+100'!H5</f>
        <v>107.5</v>
      </c>
      <c r="E69" s="64"/>
      <c r="F69" s="48" t="e">
        <f>#REF!</f>
        <v>#REF!</v>
      </c>
      <c r="G69" s="47">
        <f t="shared" si="0"/>
        <v>107.5</v>
      </c>
    </row>
    <row r="70" spans="1:7" ht="15.75" customHeight="1">
      <c r="A70">
        <v>200</v>
      </c>
      <c r="B70" s="49">
        <f>'M+100'!C23</f>
        <v>0</v>
      </c>
      <c r="C70" s="60">
        <f>'M+100'!G23</f>
        <v>0</v>
      </c>
      <c r="D70" s="49">
        <f>'M+100'!H23</f>
        <v>0</v>
      </c>
      <c r="E70" s="64"/>
      <c r="F70" s="48" t="e">
        <f>#REF!</f>
        <v>#REF!</v>
      </c>
      <c r="G70" s="47">
        <f t="shared" si="0"/>
        <v>0</v>
      </c>
    </row>
    <row r="71" spans="1:7" ht="15.75" customHeight="1">
      <c r="A71">
        <v>1</v>
      </c>
      <c r="B71" s="49" t="str">
        <f>'N-65'!C4</f>
        <v>Linda Berg</v>
      </c>
      <c r="C71" s="60">
        <f>'N-65'!G4</f>
        <v>63.1</v>
      </c>
      <c r="D71" s="49">
        <f>'N-65'!H4</f>
        <v>42.5</v>
      </c>
      <c r="E71" s="61"/>
      <c r="F71" s="48">
        <f>'N-65'!N5</f>
        <v>0.9458835699193431</v>
      </c>
      <c r="G71" s="47">
        <f t="shared" si="0"/>
        <v>42.5</v>
      </c>
    </row>
    <row r="72" spans="1:7" ht="15.75" customHeight="1">
      <c r="A72">
        <v>2</v>
      </c>
      <c r="B72" s="49">
        <f>'N-65'!C5</f>
        <v>0</v>
      </c>
      <c r="C72" s="60">
        <f>'N-65'!G5</f>
        <v>0</v>
      </c>
      <c r="D72" s="49">
        <f>'N-65'!H5</f>
        <v>1</v>
      </c>
      <c r="E72" s="61"/>
      <c r="F72" s="48">
        <f>'N-65'!N6</f>
        <v>0.20937910765100876</v>
      </c>
      <c r="G72" s="47">
        <f t="shared" si="0"/>
        <v>1000</v>
      </c>
    </row>
    <row r="73" spans="1:7" ht="15.75" customHeight="1">
      <c r="A73">
        <v>81</v>
      </c>
      <c r="B73" s="49" t="str">
        <f>'M65'!C4</f>
        <v>Doh Nei</v>
      </c>
      <c r="C73" s="60">
        <f>'M65'!G4</f>
        <v>57</v>
      </c>
      <c r="D73" s="49">
        <f>'M65'!H4</f>
        <v>57.5</v>
      </c>
      <c r="E73" s="64"/>
      <c r="F73" s="48">
        <f>'M65'!N13</f>
        <v>0.18281373933862888</v>
      </c>
      <c r="G73" s="47">
        <f t="shared" si="0"/>
        <v>57.5</v>
      </c>
    </row>
    <row r="74" spans="1:7" ht="15.75" customHeight="1">
      <c r="A74">
        <v>82</v>
      </c>
      <c r="B74" s="49" t="str">
        <f>'M65'!C5</f>
        <v>Henri Tuurala</v>
      </c>
      <c r="C74" s="60">
        <f>'M65'!G5</f>
        <v>63.2</v>
      </c>
      <c r="D74" s="49">
        <f>'M65'!H5</f>
        <v>65</v>
      </c>
      <c r="E74" s="64"/>
      <c r="F74" s="48">
        <f>'M65'!N14</f>
        <v>0.5804186338510648</v>
      </c>
      <c r="G74" s="47">
        <f t="shared" si="0"/>
        <v>65</v>
      </c>
    </row>
    <row r="75" spans="1:7" ht="15.75" customHeight="1">
      <c r="A75">
        <v>85</v>
      </c>
      <c r="B75" s="49">
        <f>'M65'!C7</f>
        <v>0</v>
      </c>
      <c r="C75" s="60">
        <f>'M65'!G8</f>
        <v>62</v>
      </c>
      <c r="D75" s="49">
        <f>'M65'!H8</f>
        <v>62.5</v>
      </c>
      <c r="E75" s="64"/>
      <c r="F75" s="48">
        <f>'M65'!N17</f>
        <v>0.2570768430830139</v>
      </c>
      <c r="G75" s="47">
        <f t="shared" si="0"/>
        <v>62.5</v>
      </c>
    </row>
    <row r="76" spans="1:7" ht="15.75" customHeight="1">
      <c r="A76">
        <v>83</v>
      </c>
      <c r="B76" s="49" t="str">
        <f>'M65'!C8</f>
        <v>Jarkko Aaltonen</v>
      </c>
      <c r="C76" s="60">
        <f>'M65'!G6</f>
        <v>64.5</v>
      </c>
      <c r="D76" s="49">
        <f>'M65'!H6</f>
        <v>65</v>
      </c>
      <c r="E76" s="64"/>
      <c r="F76" s="48">
        <f>'M65'!N15</f>
        <v>0.5564779249447549</v>
      </c>
      <c r="G76" s="47">
        <f aca="true" t="shared" si="1" ref="G76:G107">IF(D76=1,1000,D76)</f>
        <v>65</v>
      </c>
    </row>
    <row r="77" spans="1:7" ht="15.75" customHeight="1">
      <c r="A77">
        <v>84</v>
      </c>
      <c r="B77" s="49" t="str">
        <f>'M65'!C6</f>
        <v>Sippu Aleksi</v>
      </c>
      <c r="C77" s="60">
        <f>'M65'!G7</f>
        <v>0</v>
      </c>
      <c r="D77" s="49">
        <f>'M65'!H7</f>
        <v>0</v>
      </c>
      <c r="E77" s="64"/>
      <c r="F77" s="48">
        <f>'M65'!N16</f>
        <v>0.562150965313128</v>
      </c>
      <c r="G77" s="47">
        <f t="shared" si="1"/>
        <v>0</v>
      </c>
    </row>
    <row r="78" spans="1:7" ht="15.75" customHeight="1">
      <c r="A78">
        <v>128</v>
      </c>
      <c r="B78" s="49" t="str">
        <f>'M80'!C10</f>
        <v>Miska Suhonen</v>
      </c>
      <c r="C78" s="60">
        <f>'M80'!G10</f>
        <v>72.9</v>
      </c>
      <c r="D78" s="49">
        <f>'M80'!H10</f>
        <v>75</v>
      </c>
      <c r="E78" s="64"/>
      <c r="F78" s="48">
        <f>'M90'!N6</f>
        <v>0.08333719184298904</v>
      </c>
      <c r="G78" s="47">
        <f t="shared" si="1"/>
        <v>75</v>
      </c>
    </row>
    <row r="79" spans="1:7" ht="15.75" customHeight="1">
      <c r="A79">
        <v>129</v>
      </c>
      <c r="B79" s="49" t="str">
        <f>'M80'!C11</f>
        <v>Roope Ranta</v>
      </c>
      <c r="C79" s="60">
        <f>'M80'!G11</f>
        <v>79.5</v>
      </c>
      <c r="D79" s="49">
        <f>'M80'!H11</f>
        <v>80</v>
      </c>
      <c r="E79" s="64"/>
      <c r="F79" s="48">
        <f>'M90'!N7</f>
        <v>0.3424285565587306</v>
      </c>
      <c r="G79" s="47">
        <f t="shared" si="1"/>
        <v>80</v>
      </c>
    </row>
    <row r="80" spans="1:7" ht="15.75" customHeight="1">
      <c r="A80">
        <v>127</v>
      </c>
      <c r="B80" s="49" t="str">
        <f>'M80'!C9</f>
        <v>Toivonen Jose</v>
      </c>
      <c r="C80" s="60">
        <f>'M80'!G9</f>
        <v>72.2</v>
      </c>
      <c r="D80" s="49">
        <f>'M80'!H9</f>
        <v>72.5</v>
      </c>
      <c r="E80" s="64"/>
      <c r="F80" s="48">
        <f>'M90'!N5</f>
        <v>0.6860321551708033</v>
      </c>
      <c r="G80" s="47">
        <f t="shared" si="1"/>
        <v>72.5</v>
      </c>
    </row>
    <row r="81" spans="1:7" ht="15.75">
      <c r="A81">
        <v>122</v>
      </c>
      <c r="B81" s="49" t="e">
        <f>'M80'!#REF!</f>
        <v>#REF!</v>
      </c>
      <c r="C81" s="60" t="e">
        <f>'M80'!#REF!</f>
        <v>#REF!</v>
      </c>
      <c r="D81" s="49" t="e">
        <f>'M80'!#REF!</f>
        <v>#REF!</v>
      </c>
      <c r="E81" s="64"/>
      <c r="F81" s="48">
        <f>'M80'!N17</f>
        <v>0.8593085954687218</v>
      </c>
      <c r="G81" s="47" t="e">
        <f t="shared" si="1"/>
        <v>#REF!</v>
      </c>
    </row>
    <row r="82" spans="1:7" ht="15.75" customHeight="1">
      <c r="A82">
        <v>130</v>
      </c>
      <c r="B82" s="49" t="str">
        <f>'M80'!C12</f>
        <v>Aleksis Kanerva</v>
      </c>
      <c r="C82" s="60">
        <f>'M80'!G12</f>
        <v>79.8</v>
      </c>
      <c r="D82" s="49">
        <f>'M80'!H12</f>
        <v>80</v>
      </c>
      <c r="E82" s="64"/>
      <c r="F82" s="48">
        <f>'M90'!N8</f>
        <v>0.2934831934952884</v>
      </c>
      <c r="G82" s="47">
        <f t="shared" si="1"/>
        <v>80</v>
      </c>
    </row>
    <row r="83" spans="1:7" ht="15.75" customHeight="1">
      <c r="A83">
        <v>131</v>
      </c>
      <c r="B83" s="49" t="str">
        <f>'M80'!C13</f>
        <v>Stefan Rönkkö</v>
      </c>
      <c r="C83" s="60">
        <f>'M80'!G13</f>
        <v>70.3</v>
      </c>
      <c r="D83" s="49">
        <f>'M80'!H13</f>
        <v>72.5</v>
      </c>
      <c r="E83" s="64"/>
      <c r="F83" s="48">
        <f>'M90'!N9</f>
        <v>0.30303453974577566</v>
      </c>
      <c r="G83" s="47">
        <f t="shared" si="1"/>
        <v>72.5</v>
      </c>
    </row>
    <row r="84" spans="1:7" ht="15.75">
      <c r="A84">
        <v>121</v>
      </c>
      <c r="B84" s="49" t="str">
        <f>'M80'!C4</f>
        <v>Nico Järvenpää</v>
      </c>
      <c r="C84" s="60" t="e">
        <f>'M80'!#REF!</f>
        <v>#REF!</v>
      </c>
      <c r="D84" s="49">
        <f>'M80'!H4</f>
        <v>80</v>
      </c>
      <c r="E84" s="64"/>
      <c r="F84" s="48">
        <f>'M80'!N16</f>
        <v>0.6649902195500954</v>
      </c>
      <c r="G84" s="47">
        <f t="shared" si="1"/>
        <v>80</v>
      </c>
    </row>
    <row r="85" spans="1:7" ht="15.75">
      <c r="A85">
        <v>125</v>
      </c>
      <c r="B85" s="49" t="str">
        <f>'M80'!C7</f>
        <v>Riku Heikura</v>
      </c>
      <c r="C85" s="60" t="e">
        <f>'M80'!#REF!</f>
        <v>#REF!</v>
      </c>
      <c r="D85" s="49">
        <f>'M80'!H7</f>
        <v>72.5</v>
      </c>
      <c r="E85" s="64"/>
      <c r="F85" s="48">
        <f>'M80'!N19</f>
        <v>0.823944645218361</v>
      </c>
      <c r="G85" s="47">
        <f t="shared" si="1"/>
        <v>72.5</v>
      </c>
    </row>
    <row r="86" spans="1:7" ht="15.75">
      <c r="A86">
        <v>133</v>
      </c>
      <c r="B86" s="49" t="str">
        <f>'M80'!C15</f>
        <v>Räsänen Ville</v>
      </c>
      <c r="C86" s="60">
        <f>'M80'!G15</f>
        <v>79.6</v>
      </c>
      <c r="D86" s="49">
        <f>'M80'!H15</f>
        <v>80</v>
      </c>
      <c r="E86" s="64"/>
      <c r="F86" s="48">
        <f>'M90'!N12</f>
        <v>0.004338740892915638</v>
      </c>
      <c r="G86" s="47">
        <f t="shared" si="1"/>
        <v>80</v>
      </c>
    </row>
    <row r="87" spans="1:7" ht="15.75" customHeight="1">
      <c r="A87">
        <v>132</v>
      </c>
      <c r="B87" s="49" t="str">
        <f>'M80'!C14</f>
        <v>Niko Erkkola</v>
      </c>
      <c r="C87" s="60">
        <f>'M80'!G14</f>
        <v>78.8</v>
      </c>
      <c r="D87" s="49">
        <f>'M80'!H14</f>
        <v>80</v>
      </c>
      <c r="E87" s="64"/>
      <c r="F87" s="48">
        <f>'M90'!N10</f>
        <v>0.551456836761772</v>
      </c>
      <c r="G87" s="47">
        <f t="shared" si="1"/>
        <v>80</v>
      </c>
    </row>
    <row r="88" spans="1:7" ht="15.75" customHeight="1">
      <c r="A88">
        <v>134</v>
      </c>
      <c r="B88" s="49" t="str">
        <f>'M80'!C16</f>
        <v>Sakke Purolainen</v>
      </c>
      <c r="C88" s="60">
        <f>'M80'!G16</f>
        <v>75.5</v>
      </c>
      <c r="D88" s="49">
        <f>'M80'!H16</f>
        <v>77.5</v>
      </c>
      <c r="E88" s="64"/>
      <c r="F88" s="48"/>
      <c r="G88" s="47">
        <f t="shared" si="1"/>
        <v>77.5</v>
      </c>
    </row>
    <row r="89" spans="1:7" ht="15.75">
      <c r="A89">
        <v>135</v>
      </c>
      <c r="B89" s="49" t="str">
        <f>'M80'!C17</f>
        <v>Vanhanen Tino</v>
      </c>
      <c r="C89" s="60">
        <f>'M80'!G17</f>
        <v>75</v>
      </c>
      <c r="D89" s="49">
        <f>'M80'!H17</f>
        <v>75</v>
      </c>
      <c r="E89" s="64"/>
      <c r="F89" s="48"/>
      <c r="G89" s="47">
        <f t="shared" si="1"/>
        <v>75</v>
      </c>
    </row>
    <row r="90" spans="1:7" ht="15.75">
      <c r="A90">
        <v>123</v>
      </c>
      <c r="B90" s="49" t="str">
        <f>'M80'!C5</f>
        <v>Miikka Hyötylä</v>
      </c>
      <c r="C90" s="60" t="e">
        <f>'M80'!#REF!</f>
        <v>#REF!</v>
      </c>
      <c r="D90" s="49">
        <f>'M80'!H5</f>
        <v>70</v>
      </c>
      <c r="E90" s="64"/>
      <c r="F90" s="48" t="e">
        <f>'M80'!#REF!</f>
        <v>#REF!</v>
      </c>
      <c r="G90" s="47">
        <f t="shared" si="1"/>
        <v>70</v>
      </c>
    </row>
    <row r="91" spans="1:7" ht="15.75" customHeight="1">
      <c r="A91">
        <v>124</v>
      </c>
      <c r="B91" s="49" t="str">
        <f>'M80'!C6</f>
        <v>Sundelin Antti</v>
      </c>
      <c r="C91" s="60">
        <f>'M80'!G6</f>
        <v>80</v>
      </c>
      <c r="D91" s="49">
        <f>'M80'!H6</f>
        <v>80</v>
      </c>
      <c r="E91" s="64"/>
      <c r="F91" s="48">
        <f>'M80'!N18</f>
        <v>0.369147651829711</v>
      </c>
      <c r="G91" s="47">
        <f t="shared" si="1"/>
        <v>80</v>
      </c>
    </row>
    <row r="92" spans="1:7" ht="15.75" customHeight="1">
      <c r="A92">
        <v>136</v>
      </c>
      <c r="B92" s="49" t="str">
        <f>'M90'!C10</f>
        <v>Pouttu Pyry</v>
      </c>
      <c r="C92" s="60" t="e">
        <f>'M90'!#REF!</f>
        <v>#REF!</v>
      </c>
      <c r="D92" s="49" t="e">
        <f>'M80'!#REF!</f>
        <v>#REF!</v>
      </c>
      <c r="E92" s="64"/>
      <c r="F92" s="48"/>
      <c r="G92" s="47" t="e">
        <f t="shared" si="1"/>
        <v>#REF!</v>
      </c>
    </row>
    <row r="93" spans="1:7" ht="15.75" customHeight="1">
      <c r="A93">
        <v>137</v>
      </c>
      <c r="B93" s="49" t="str">
        <f>'M80'!C18</f>
        <v>Roni Purolainen</v>
      </c>
      <c r="C93" s="60">
        <f>'M80'!G18</f>
        <v>76.2</v>
      </c>
      <c r="D93" s="49">
        <f>'M80'!H18</f>
        <v>77.5</v>
      </c>
      <c r="E93" s="64"/>
      <c r="F93" s="48"/>
      <c r="G93" s="47">
        <f t="shared" si="1"/>
        <v>77.5</v>
      </c>
    </row>
    <row r="94" spans="1:7" ht="15.75" customHeight="1">
      <c r="A94">
        <v>138</v>
      </c>
      <c r="B94" s="49" t="str">
        <f>'M80'!C19</f>
        <v>Miika Lähdesmäki</v>
      </c>
      <c r="C94" s="60">
        <f>'M80'!G19</f>
        <v>74.5</v>
      </c>
      <c r="D94" s="49">
        <f>'M80'!H19</f>
        <v>75</v>
      </c>
      <c r="E94" s="64"/>
      <c r="F94" s="48"/>
      <c r="G94" s="47">
        <f t="shared" si="1"/>
        <v>75</v>
      </c>
    </row>
    <row r="95" spans="1:7" ht="15.75" customHeight="1">
      <c r="A95">
        <v>126</v>
      </c>
      <c r="B95" s="49" t="str">
        <f>'M80'!C8</f>
        <v>Eemeli Purola</v>
      </c>
      <c r="C95" s="60">
        <f>'M80'!G8</f>
        <v>79.2</v>
      </c>
      <c r="D95" s="49">
        <f>'M80'!H8</f>
        <v>80</v>
      </c>
      <c r="E95" s="64"/>
      <c r="F95" s="48" t="e">
        <f>'M80'!#REF!</f>
        <v>#REF!</v>
      </c>
      <c r="G95" s="47">
        <f t="shared" si="1"/>
        <v>80</v>
      </c>
    </row>
    <row r="96" spans="1:7" ht="15.75">
      <c r="A96">
        <v>139</v>
      </c>
      <c r="B96" s="49" t="e">
        <f>'M80'!#REF!</f>
        <v>#REF!</v>
      </c>
      <c r="C96" s="60" t="e">
        <f>'M80'!#REF!</f>
        <v>#REF!</v>
      </c>
      <c r="D96" s="49" t="e">
        <f>'M80'!#REF!</f>
        <v>#REF!</v>
      </c>
      <c r="E96" s="64"/>
      <c r="F96" s="48"/>
      <c r="G96" s="47" t="e">
        <f t="shared" si="1"/>
        <v>#REF!</v>
      </c>
    </row>
    <row r="97" spans="1:7" ht="15.75">
      <c r="A97">
        <v>140</v>
      </c>
      <c r="B97" s="49" t="e">
        <f>'M80'!#REF!</f>
        <v>#REF!</v>
      </c>
      <c r="C97" s="60" t="e">
        <f>'M80'!#REF!</f>
        <v>#REF!</v>
      </c>
      <c r="D97" s="49" t="e">
        <f>'M80'!#REF!</f>
        <v>#REF!</v>
      </c>
      <c r="E97" s="64"/>
      <c r="F97" s="48"/>
      <c r="G97" s="47" t="e">
        <f t="shared" si="1"/>
        <v>#REF!</v>
      </c>
    </row>
    <row r="98" spans="1:7" ht="15.75">
      <c r="A98">
        <v>151</v>
      </c>
      <c r="B98" s="49" t="e">
        <f>'M90'!#REF!</f>
        <v>#REF!</v>
      </c>
      <c r="C98" s="60">
        <f>'M90'!G6</f>
        <v>82.7</v>
      </c>
      <c r="D98" s="49">
        <f>'M90'!H6</f>
        <v>85</v>
      </c>
      <c r="E98" s="64"/>
      <c r="F98" s="48">
        <f>'M90'!N22</f>
        <v>0.5723498575996064</v>
      </c>
      <c r="G98" s="47">
        <f t="shared" si="1"/>
        <v>85</v>
      </c>
    </row>
    <row r="99" spans="1:7" ht="15.75">
      <c r="A99">
        <v>152</v>
      </c>
      <c r="B99" s="49" t="str">
        <f>'M90'!C13</f>
        <v>Olli-Pekka Sahi</v>
      </c>
      <c r="C99" s="60">
        <f>'M90'!G7</f>
        <v>84.3</v>
      </c>
      <c r="D99" s="49">
        <f>'M90'!H7</f>
        <v>85</v>
      </c>
      <c r="E99" s="64"/>
      <c r="F99" s="48">
        <f>'M90'!N23</f>
        <v>0.8568676069439798</v>
      </c>
      <c r="G99" s="47">
        <f t="shared" si="1"/>
        <v>85</v>
      </c>
    </row>
    <row r="100" spans="1:7" ht="15.75">
      <c r="A100">
        <v>153</v>
      </c>
      <c r="B100" s="49" t="str">
        <f>'M90'!C6</f>
        <v>Ahilgov Tamirlan</v>
      </c>
      <c r="C100" s="60">
        <f>'M90'!G8</f>
        <v>84.4</v>
      </c>
      <c r="D100" s="49">
        <f>'M90'!H8</f>
        <v>85</v>
      </c>
      <c r="E100" s="64"/>
      <c r="F100" s="48">
        <f>'M100'!N7</f>
        <v>0.11574075817924134</v>
      </c>
      <c r="G100" s="47">
        <f t="shared" si="1"/>
        <v>85</v>
      </c>
    </row>
    <row r="101" spans="1:7" ht="15.75">
      <c r="A101">
        <v>154</v>
      </c>
      <c r="B101" s="49" t="str">
        <f>'M90'!C17</f>
        <v>Pentti Kuivanen</v>
      </c>
      <c r="C101" s="60">
        <f>'M90'!G13</f>
        <v>82.2</v>
      </c>
      <c r="D101" s="49">
        <f>'M90'!H9</f>
        <v>85</v>
      </c>
      <c r="E101" s="64"/>
      <c r="F101" s="48" t="e">
        <f>'M100'!#REF!</f>
        <v>#REF!</v>
      </c>
      <c r="G101" s="47">
        <f t="shared" si="1"/>
        <v>85</v>
      </c>
    </row>
    <row r="102" spans="1:7" ht="15.75">
      <c r="A102">
        <v>155</v>
      </c>
      <c r="B102" s="49" t="e">
        <f>'M90'!#REF!</f>
        <v>#REF!</v>
      </c>
      <c r="C102" s="60">
        <f>'M90'!G14</f>
        <v>82.4</v>
      </c>
      <c r="D102" s="49">
        <f>'M90'!H10</f>
        <v>87.5</v>
      </c>
      <c r="E102" s="64"/>
      <c r="F102" s="48" t="e">
        <f>'M100'!#REF!</f>
        <v>#REF!</v>
      </c>
      <c r="G102" s="47">
        <f t="shared" si="1"/>
        <v>87.5</v>
      </c>
    </row>
    <row r="103" spans="1:7" ht="15.75">
      <c r="A103">
        <v>150</v>
      </c>
      <c r="B103" s="49" t="str">
        <f>'M90'!C15</f>
        <v>Matti Riepponen</v>
      </c>
      <c r="C103" s="60">
        <f>'M90'!G5</f>
        <v>80.7</v>
      </c>
      <c r="D103" s="49">
        <f>'M90'!H5</f>
        <v>82.5</v>
      </c>
      <c r="E103" s="64"/>
      <c r="F103" s="48">
        <f>'M90'!N21</f>
        <v>0.6986992175624875</v>
      </c>
      <c r="G103" s="47">
        <f t="shared" si="1"/>
        <v>82.5</v>
      </c>
    </row>
    <row r="104" spans="1:7" ht="15.75">
      <c r="A104">
        <v>149</v>
      </c>
      <c r="B104" s="49" t="str">
        <f>'M100'!C5</f>
        <v>Kuosari Osku</v>
      </c>
      <c r="C104" s="60" t="e">
        <f>'M100'!#REF!</f>
        <v>#REF!</v>
      </c>
      <c r="D104" s="49">
        <f>'M90'!H4</f>
        <v>82.5</v>
      </c>
      <c r="E104" s="64"/>
      <c r="F104" s="48">
        <f>'M90'!N20</f>
        <v>0.14242235370490874</v>
      </c>
      <c r="G104" s="47">
        <f t="shared" si="1"/>
        <v>82.5</v>
      </c>
    </row>
    <row r="105" spans="1:7" ht="15.75">
      <c r="A105">
        <v>156</v>
      </c>
      <c r="B105" s="49" t="str">
        <f>'M90'!C7</f>
        <v>Borman Tuomas</v>
      </c>
      <c r="C105" s="60">
        <f>'M90'!G15</f>
        <v>86.3</v>
      </c>
      <c r="D105" s="49">
        <f>'M90'!H11</f>
        <v>90</v>
      </c>
      <c r="E105" s="64"/>
      <c r="F105" s="48" t="e">
        <f>'M100'!#REF!</f>
        <v>#REF!</v>
      </c>
      <c r="G105" s="47">
        <f t="shared" si="1"/>
        <v>90</v>
      </c>
    </row>
    <row r="106" spans="1:7" ht="15.75">
      <c r="A106">
        <v>157</v>
      </c>
      <c r="B106" s="49" t="e">
        <f>'M90'!#REF!</f>
        <v>#REF!</v>
      </c>
      <c r="C106" s="60">
        <f>'M90'!G17</f>
        <v>88.4</v>
      </c>
      <c r="D106" s="49">
        <f>'M90'!H13</f>
        <v>82.5</v>
      </c>
      <c r="E106" s="64"/>
      <c r="F106" s="48">
        <f>'M100'!N8</f>
        <v>0.4733972552279522</v>
      </c>
      <c r="G106" s="47">
        <f t="shared" si="1"/>
        <v>82.5</v>
      </c>
    </row>
    <row r="107" spans="1:7" ht="15.75">
      <c r="A107">
        <v>158</v>
      </c>
      <c r="B107" s="49" t="str">
        <f>'M90'!C14</f>
        <v>Henri Aleksi Kaitera</v>
      </c>
      <c r="C107" s="60" t="e">
        <f>'M90'!#REF!</f>
        <v>#REF!</v>
      </c>
      <c r="D107" s="49">
        <f>'M90'!H14</f>
        <v>82.5</v>
      </c>
      <c r="E107" s="64"/>
      <c r="F107" s="48">
        <f>'M100'!N9</f>
        <v>0.4796032877538585</v>
      </c>
      <c r="G107" s="47">
        <f t="shared" si="1"/>
        <v>82.5</v>
      </c>
    </row>
    <row r="108" spans="1:7" ht="15.75">
      <c r="A108">
        <v>159</v>
      </c>
      <c r="B108" s="49" t="str">
        <f>'M90'!C5</f>
        <v>Elias Purola</v>
      </c>
      <c r="C108" s="60" t="e">
        <f>'M90'!#REF!</f>
        <v>#REF!</v>
      </c>
      <c r="D108" s="49">
        <f>'M90'!H15</f>
        <v>87.5</v>
      </c>
      <c r="E108" s="64"/>
      <c r="F108" s="48">
        <f>'M100'!N10</f>
        <v>0.5182243990513102</v>
      </c>
      <c r="G108" s="47">
        <f aca="true" t="shared" si="2" ref="G108:G139">IF(D108=1,1000,D108)</f>
        <v>87.5</v>
      </c>
    </row>
    <row r="109" spans="1:7" ht="15.75" customHeight="1">
      <c r="A109">
        <v>23</v>
      </c>
      <c r="B109" s="49" t="e">
        <f>#REF!</f>
        <v>#REF!</v>
      </c>
      <c r="C109" s="60" t="e">
        <f>#REF!</f>
        <v>#REF!</v>
      </c>
      <c r="D109" s="49" t="e">
        <f>#REF!</f>
        <v>#REF!</v>
      </c>
      <c r="E109" s="61"/>
      <c r="F109" s="48" t="e">
        <f>#REF!</f>
        <v>#REF!</v>
      </c>
      <c r="G109" s="47" t="e">
        <f t="shared" si="2"/>
        <v>#REF!</v>
      </c>
    </row>
    <row r="110" spans="1:7" ht="15.75">
      <c r="A110">
        <v>36</v>
      </c>
      <c r="B110" s="49" t="e">
        <f>#REF!</f>
        <v>#REF!</v>
      </c>
      <c r="C110" s="60" t="e">
        <f>#REF!</f>
        <v>#REF!</v>
      </c>
      <c r="D110" s="49" t="e">
        <f>#REF!</f>
        <v>#REF!</v>
      </c>
      <c r="E110" s="64"/>
      <c r="F110" s="48" t="e">
        <f>#REF!</f>
        <v>#REF!</v>
      </c>
      <c r="G110" s="47" t="e">
        <f t="shared" si="2"/>
        <v>#REF!</v>
      </c>
    </row>
    <row r="111" spans="1:7" ht="15.75" customHeight="1">
      <c r="A111">
        <v>175</v>
      </c>
      <c r="B111" s="49">
        <f>'M100'!C17</f>
        <v>0</v>
      </c>
      <c r="C111" s="60">
        <f>'M100'!G17</f>
        <v>0</v>
      </c>
      <c r="D111" s="49">
        <f>'M100'!H17</f>
        <v>1</v>
      </c>
      <c r="E111" s="64"/>
      <c r="F111" s="48">
        <f>'M+100'!N17</f>
        <v>0.09939655104732537</v>
      </c>
      <c r="G111" s="47">
        <f t="shared" si="2"/>
        <v>1000</v>
      </c>
    </row>
    <row r="112" spans="1:7" ht="15.75" customHeight="1">
      <c r="A112">
        <v>22</v>
      </c>
      <c r="B112" s="49" t="e">
        <f>#REF!</f>
        <v>#REF!</v>
      </c>
      <c r="C112" s="60" t="e">
        <f>#REF!</f>
        <v>#REF!</v>
      </c>
      <c r="D112" s="49" t="e">
        <f>#REF!</f>
        <v>#REF!</v>
      </c>
      <c r="E112" s="61"/>
      <c r="F112" s="48" t="e">
        <f>#REF!</f>
        <v>#REF!</v>
      </c>
      <c r="G112" s="47" t="e">
        <f t="shared" si="2"/>
        <v>#REF!</v>
      </c>
    </row>
    <row r="113" spans="1:7" ht="15.75" customHeight="1">
      <c r="A113">
        <v>28</v>
      </c>
      <c r="B113" s="49" t="e">
        <f>#REF!</f>
        <v>#REF!</v>
      </c>
      <c r="C113" s="60" t="e">
        <f>#REF!</f>
        <v>#REF!</v>
      </c>
      <c r="D113" s="49" t="e">
        <f>#REF!</f>
        <v>#REF!</v>
      </c>
      <c r="E113" s="62"/>
      <c r="F113" s="48" t="e">
        <f>#REF!</f>
        <v>#REF!</v>
      </c>
      <c r="G113" s="47" t="e">
        <f t="shared" si="2"/>
        <v>#REF!</v>
      </c>
    </row>
    <row r="114" spans="1:7" ht="15.75" customHeight="1">
      <c r="A114">
        <v>90</v>
      </c>
      <c r="B114" s="49">
        <f>'M65'!C13</f>
        <v>0</v>
      </c>
      <c r="C114" s="60">
        <f>'M65'!G13</f>
        <v>0</v>
      </c>
      <c r="D114" s="49">
        <f>'M65'!H13</f>
        <v>1</v>
      </c>
      <c r="E114" s="64"/>
      <c r="F114" s="48">
        <f>'M65'!N22</f>
        <v>0.12929687273112034</v>
      </c>
      <c r="G114" s="47">
        <f t="shared" si="2"/>
        <v>1000</v>
      </c>
    </row>
    <row r="115" spans="1:7" ht="15.75" customHeight="1">
      <c r="A115">
        <v>169</v>
      </c>
      <c r="B115" s="49">
        <f>'M100'!C11</f>
        <v>0</v>
      </c>
      <c r="C115" s="60">
        <f>'M100'!G11</f>
        <v>0</v>
      </c>
      <c r="D115" s="49">
        <f>'M100'!H11</f>
        <v>1</v>
      </c>
      <c r="E115" s="64"/>
      <c r="F115" s="48">
        <f>'M+100'!N11</f>
        <v>0.13461531613501765</v>
      </c>
      <c r="G115" s="47">
        <f t="shared" si="2"/>
        <v>1000</v>
      </c>
    </row>
    <row r="116" spans="1:7" ht="15.75">
      <c r="A116">
        <v>177</v>
      </c>
      <c r="B116" s="49">
        <f>'M100'!C19</f>
        <v>0</v>
      </c>
      <c r="C116" s="60">
        <f>'M100'!G19</f>
        <v>0</v>
      </c>
      <c r="D116" s="49">
        <f>'M100'!H19</f>
        <v>1</v>
      </c>
      <c r="E116" s="64"/>
      <c r="F116" s="48">
        <f>'M+100'!N19</f>
        <v>0.13876576544277675</v>
      </c>
      <c r="G116" s="47">
        <f t="shared" si="2"/>
        <v>1000</v>
      </c>
    </row>
    <row r="117" spans="1:7" ht="15.75" customHeight="1">
      <c r="A117">
        <v>21</v>
      </c>
      <c r="B117" s="49" t="e">
        <f>#REF!</f>
        <v>#REF!</v>
      </c>
      <c r="C117" s="60" t="e">
        <f>#REF!</f>
        <v>#REF!</v>
      </c>
      <c r="D117" s="49" t="e">
        <f>#REF!</f>
        <v>#REF!</v>
      </c>
      <c r="E117" s="61"/>
      <c r="F117" s="48" t="e">
        <f>#REF!</f>
        <v>#REF!</v>
      </c>
      <c r="G117" s="47" t="e">
        <f t="shared" si="2"/>
        <v>#REF!</v>
      </c>
    </row>
    <row r="118" spans="1:7" ht="15.75">
      <c r="A118">
        <v>88</v>
      </c>
      <c r="B118" s="49">
        <f>'M65'!C11</f>
        <v>0</v>
      </c>
      <c r="C118" s="60">
        <f>'M65'!G11</f>
        <v>0</v>
      </c>
      <c r="D118" s="49">
        <f>'M65'!H11</f>
        <v>1</v>
      </c>
      <c r="E118" s="64"/>
      <c r="F118" s="48">
        <f>'M65'!N20</f>
        <v>0.30046157503886506</v>
      </c>
      <c r="G118" s="47">
        <f t="shared" si="2"/>
        <v>1000</v>
      </c>
    </row>
    <row r="119" spans="1:7" ht="15.75" customHeight="1">
      <c r="A119">
        <v>26</v>
      </c>
      <c r="B119" s="49" t="e">
        <f>#REF!</f>
        <v>#REF!</v>
      </c>
      <c r="C119" s="60" t="e">
        <f>#REF!</f>
        <v>#REF!</v>
      </c>
      <c r="D119" s="49" t="e">
        <f>#REF!</f>
        <v>#REF!</v>
      </c>
      <c r="E119" s="62"/>
      <c r="F119" s="48" t="e">
        <f>#REF!</f>
        <v>#REF!</v>
      </c>
      <c r="G119" s="47" t="e">
        <f t="shared" si="2"/>
        <v>#REF!</v>
      </c>
    </row>
    <row r="120" spans="1:7" ht="15.75" customHeight="1">
      <c r="A120">
        <v>174</v>
      </c>
      <c r="B120" s="49">
        <f>'M100'!C16</f>
        <v>0</v>
      </c>
      <c r="C120" s="60">
        <f>'M100'!G16</f>
        <v>0</v>
      </c>
      <c r="D120" s="49">
        <f>'M100'!H16</f>
        <v>1</v>
      </c>
      <c r="E120" s="64"/>
      <c r="F120" s="48">
        <f>'M+100'!N16</f>
        <v>0.3425627733676646</v>
      </c>
      <c r="G120" s="47">
        <f t="shared" si="2"/>
        <v>1000</v>
      </c>
    </row>
    <row r="121" spans="1:7" ht="15.75" customHeight="1">
      <c r="A121">
        <v>172</v>
      </c>
      <c r="B121" s="49">
        <f>'M100'!C14</f>
        <v>0</v>
      </c>
      <c r="C121" s="60">
        <f>'M100'!G14</f>
        <v>0</v>
      </c>
      <c r="D121" s="49">
        <f>'M100'!H14</f>
        <v>1</v>
      </c>
      <c r="E121" s="64"/>
      <c r="F121" s="48">
        <f>'M+100'!N14</f>
        <v>0.36460044310848017</v>
      </c>
      <c r="G121" s="47">
        <f t="shared" si="2"/>
        <v>1000</v>
      </c>
    </row>
    <row r="122" spans="1:7" ht="15.75" customHeight="1">
      <c r="A122">
        <v>34</v>
      </c>
      <c r="B122" s="49" t="e">
        <f>#REF!</f>
        <v>#REF!</v>
      </c>
      <c r="C122" s="60" t="e">
        <f>#REF!</f>
        <v>#REF!</v>
      </c>
      <c r="D122" s="49" t="e">
        <f>#REF!</f>
        <v>#REF!</v>
      </c>
      <c r="E122" s="64"/>
      <c r="F122" s="48" t="e">
        <f>#REF!</f>
        <v>#REF!</v>
      </c>
      <c r="G122" s="47" t="e">
        <f t="shared" si="2"/>
        <v>#REF!</v>
      </c>
    </row>
    <row r="123" spans="1:7" ht="15.75">
      <c r="A123">
        <v>167</v>
      </c>
      <c r="B123" s="49">
        <f>'M100'!C9</f>
        <v>0</v>
      </c>
      <c r="C123" s="60">
        <f>'M100'!G9</f>
        <v>0</v>
      </c>
      <c r="D123" s="49">
        <f>'M100'!H9</f>
        <v>1</v>
      </c>
      <c r="E123" s="64"/>
      <c r="F123" s="48">
        <f>'M+100'!N9</f>
        <v>0.43463471384385644</v>
      </c>
      <c r="G123" s="47">
        <f t="shared" si="2"/>
        <v>1000</v>
      </c>
    </row>
    <row r="124" spans="1:7" ht="15.75">
      <c r="A124">
        <v>176</v>
      </c>
      <c r="B124" s="49">
        <f>'M100'!C18</f>
        <v>0</v>
      </c>
      <c r="C124" s="60">
        <f>'M100'!G18</f>
        <v>0</v>
      </c>
      <c r="D124" s="49">
        <f>'M100'!H18</f>
        <v>1</v>
      </c>
      <c r="E124" s="64"/>
      <c r="F124" s="48">
        <f>'M+100'!N18</f>
        <v>0.43824555745649185</v>
      </c>
      <c r="G124" s="47">
        <f t="shared" si="2"/>
        <v>1000</v>
      </c>
    </row>
    <row r="125" spans="1:7" ht="15.75">
      <c r="A125">
        <v>171</v>
      </c>
      <c r="B125" s="49">
        <f>'M100'!C13</f>
        <v>0</v>
      </c>
      <c r="C125" s="60">
        <f>'M100'!G13</f>
        <v>0</v>
      </c>
      <c r="D125" s="49">
        <f>'M100'!H13</f>
        <v>1</v>
      </c>
      <c r="E125" s="64"/>
      <c r="F125" s="48">
        <f>'M+100'!N13</f>
        <v>0.4440169860095846</v>
      </c>
      <c r="G125" s="47">
        <f t="shared" si="2"/>
        <v>1000</v>
      </c>
    </row>
    <row r="126" spans="1:7" ht="15.75">
      <c r="A126">
        <v>33</v>
      </c>
      <c r="B126" s="49" t="e">
        <f>#REF!</f>
        <v>#REF!</v>
      </c>
      <c r="C126" s="60" t="e">
        <f>#REF!</f>
        <v>#REF!</v>
      </c>
      <c r="D126" s="49" t="e">
        <f>#REF!</f>
        <v>#REF!</v>
      </c>
      <c r="E126" s="64"/>
      <c r="F126" s="48" t="e">
        <f>#REF!</f>
        <v>#REF!</v>
      </c>
      <c r="G126" s="47" t="e">
        <f t="shared" si="2"/>
        <v>#REF!</v>
      </c>
    </row>
    <row r="127" spans="1:7" ht="15.75">
      <c r="A127">
        <v>86</v>
      </c>
      <c r="B127" s="49">
        <f>'M65'!C9</f>
        <v>0</v>
      </c>
      <c r="C127" s="60">
        <f>'M65'!G9</f>
        <v>0</v>
      </c>
      <c r="D127" s="49">
        <f>'M65'!H9</f>
        <v>1</v>
      </c>
      <c r="E127" s="64"/>
      <c r="F127" s="48">
        <f>'M65'!N18</f>
        <v>0.44558715109292435</v>
      </c>
      <c r="G127" s="47">
        <f t="shared" si="2"/>
        <v>1000</v>
      </c>
    </row>
    <row r="128" spans="1:7" ht="15.75" customHeight="1">
      <c r="A128">
        <v>24</v>
      </c>
      <c r="B128" s="49" t="e">
        <f>#REF!</f>
        <v>#REF!</v>
      </c>
      <c r="C128" s="60" t="e">
        <f>#REF!</f>
        <v>#REF!</v>
      </c>
      <c r="D128" s="49" t="e">
        <f>#REF!</f>
        <v>#REF!</v>
      </c>
      <c r="E128" s="61"/>
      <c r="F128" s="48" t="e">
        <f>#REF!</f>
        <v>#REF!</v>
      </c>
      <c r="G128" s="47" t="e">
        <f t="shared" si="2"/>
        <v>#REF!</v>
      </c>
    </row>
    <row r="129" spans="1:7" ht="15.75">
      <c r="A129">
        <v>31</v>
      </c>
      <c r="B129" s="49" t="e">
        <f>#REF!</f>
        <v>#REF!</v>
      </c>
      <c r="C129" s="60" t="e">
        <f>#REF!</f>
        <v>#REF!</v>
      </c>
      <c r="D129" s="49" t="e">
        <f>#REF!</f>
        <v>#REF!</v>
      </c>
      <c r="E129" s="64"/>
      <c r="F129" s="48" t="e">
        <f>#REF!</f>
        <v>#REF!</v>
      </c>
      <c r="G129" s="47" t="e">
        <f t="shared" si="2"/>
        <v>#REF!</v>
      </c>
    </row>
    <row r="130" spans="1:7" ht="15.75" customHeight="1">
      <c r="A130">
        <v>29</v>
      </c>
      <c r="B130" s="49" t="e">
        <f>#REF!</f>
        <v>#REF!</v>
      </c>
      <c r="C130" s="60" t="e">
        <f>#REF!</f>
        <v>#REF!</v>
      </c>
      <c r="D130" s="49" t="e">
        <f>#REF!</f>
        <v>#REF!</v>
      </c>
      <c r="E130" s="62"/>
      <c r="F130" s="48" t="e">
        <f>#REF!</f>
        <v>#REF!</v>
      </c>
      <c r="G130" s="47" t="e">
        <f t="shared" si="2"/>
        <v>#REF!</v>
      </c>
    </row>
    <row r="131" spans="1:7" ht="15.75" customHeight="1">
      <c r="A131">
        <v>168</v>
      </c>
      <c r="B131" s="49">
        <f>'M100'!C10</f>
        <v>0</v>
      </c>
      <c r="C131" s="60">
        <f>'M100'!G10</f>
        <v>0</v>
      </c>
      <c r="D131" s="49">
        <f>'M100'!H10</f>
        <v>1</v>
      </c>
      <c r="E131" s="64"/>
      <c r="F131" s="48">
        <f>'M+100'!N10</f>
        <v>0.5207532690659007</v>
      </c>
      <c r="G131" s="47">
        <f t="shared" si="2"/>
        <v>1000</v>
      </c>
    </row>
    <row r="132" spans="1:7" ht="15.75" customHeight="1">
      <c r="A132">
        <v>25</v>
      </c>
      <c r="B132" s="49" t="e">
        <f>#REF!</f>
        <v>#REF!</v>
      </c>
      <c r="C132" s="60" t="e">
        <f>#REF!</f>
        <v>#REF!</v>
      </c>
      <c r="D132" s="49" t="e">
        <f>#REF!</f>
        <v>#REF!</v>
      </c>
      <c r="E132" s="61"/>
      <c r="F132" s="48" t="e">
        <f>#REF!</f>
        <v>#REF!</v>
      </c>
      <c r="G132" s="47" t="e">
        <f t="shared" si="2"/>
        <v>#REF!</v>
      </c>
    </row>
    <row r="133" spans="1:7" ht="15.75" customHeight="1">
      <c r="A133">
        <v>160</v>
      </c>
      <c r="B133" s="49">
        <f>'M90'!C20</f>
        <v>0</v>
      </c>
      <c r="C133" s="60">
        <f>'M90'!G20</f>
        <v>0</v>
      </c>
      <c r="D133" s="49">
        <f>'M90'!H20</f>
        <v>1</v>
      </c>
      <c r="E133" s="64"/>
      <c r="F133" s="48">
        <f>'M100'!N15</f>
        <v>0.5826726588000666</v>
      </c>
      <c r="G133" s="47">
        <f t="shared" si="2"/>
        <v>1000</v>
      </c>
    </row>
    <row r="134" spans="1:7" ht="15.75">
      <c r="A134">
        <v>170</v>
      </c>
      <c r="B134" s="49">
        <f>'M100'!C12</f>
        <v>0</v>
      </c>
      <c r="C134" s="60">
        <f>'M100'!G12</f>
        <v>0</v>
      </c>
      <c r="D134" s="49">
        <f>'M100'!H12</f>
        <v>1</v>
      </c>
      <c r="E134" s="64"/>
      <c r="F134" s="48">
        <f>'M+100'!N12</f>
        <v>0.5952759437061053</v>
      </c>
      <c r="G134" s="47">
        <f t="shared" si="2"/>
        <v>1000</v>
      </c>
    </row>
    <row r="135" spans="1:7" ht="15.75" customHeight="1">
      <c r="A135">
        <v>180</v>
      </c>
      <c r="B135" s="49">
        <f>'M100'!C22</f>
        <v>0</v>
      </c>
      <c r="C135" s="60">
        <f>'M100'!G22</f>
        <v>0</v>
      </c>
      <c r="D135" s="49">
        <f>'M100'!H22</f>
        <v>1</v>
      </c>
      <c r="E135" s="64"/>
      <c r="F135" s="48">
        <f>'M+100'!N22</f>
        <v>0.6203826915952373</v>
      </c>
      <c r="G135" s="47">
        <f t="shared" si="2"/>
        <v>1000</v>
      </c>
    </row>
    <row r="136" spans="1:7" ht="15.75" customHeight="1">
      <c r="A136">
        <v>179</v>
      </c>
      <c r="B136" s="49">
        <f>'M100'!C21</f>
        <v>0</v>
      </c>
      <c r="C136" s="60">
        <f>'M100'!G21</f>
        <v>0</v>
      </c>
      <c r="D136" s="49">
        <f>'M100'!H21</f>
        <v>1</v>
      </c>
      <c r="E136" s="64"/>
      <c r="F136" s="48">
        <f>'M+100'!N21</f>
        <v>0.6460820750184331</v>
      </c>
      <c r="G136" s="47">
        <f t="shared" si="2"/>
        <v>1000</v>
      </c>
    </row>
    <row r="137" spans="1:7" ht="15.75">
      <c r="A137">
        <v>35</v>
      </c>
      <c r="B137" s="49" t="e">
        <f>#REF!</f>
        <v>#REF!</v>
      </c>
      <c r="C137" s="60" t="e">
        <f>#REF!</f>
        <v>#REF!</v>
      </c>
      <c r="D137" s="49" t="e">
        <f>#REF!</f>
        <v>#REF!</v>
      </c>
      <c r="E137" s="64"/>
      <c r="F137" s="48" t="e">
        <f>#REF!</f>
        <v>#REF!</v>
      </c>
      <c r="G137" s="47" t="e">
        <f t="shared" si="2"/>
        <v>#REF!</v>
      </c>
    </row>
    <row r="138" spans="1:7" ht="15.75">
      <c r="A138">
        <v>178</v>
      </c>
      <c r="B138" s="49">
        <f>'M100'!C20</f>
        <v>0</v>
      </c>
      <c r="C138" s="60">
        <f>'M100'!G20</f>
        <v>0</v>
      </c>
      <c r="D138" s="49">
        <f>'M100'!H20</f>
        <v>1</v>
      </c>
      <c r="E138" s="64"/>
      <c r="F138" s="48">
        <f>'M+100'!N20</f>
        <v>0.7143499898653864</v>
      </c>
      <c r="G138" s="47">
        <f t="shared" si="2"/>
        <v>1000</v>
      </c>
    </row>
    <row r="139" spans="1:7" ht="15.75">
      <c r="A139">
        <v>30</v>
      </c>
      <c r="B139" s="49" t="e">
        <f>#REF!</f>
        <v>#REF!</v>
      </c>
      <c r="C139" s="60" t="e">
        <f>#REF!</f>
        <v>#REF!</v>
      </c>
      <c r="D139" s="49" t="e">
        <f>#REF!</f>
        <v>#REF!</v>
      </c>
      <c r="E139" s="64"/>
      <c r="F139" s="48" t="e">
        <f>#REF!</f>
        <v>#REF!</v>
      </c>
      <c r="G139" s="47" t="e">
        <f t="shared" si="2"/>
        <v>#REF!</v>
      </c>
    </row>
    <row r="140" spans="1:7" ht="15.75">
      <c r="A140">
        <v>89</v>
      </c>
      <c r="B140" s="49">
        <f>'M65'!C12</f>
        <v>0</v>
      </c>
      <c r="C140" s="60">
        <f>'M65'!G12</f>
        <v>0</v>
      </c>
      <c r="D140" s="49">
        <f>'M65'!H12</f>
        <v>1</v>
      </c>
      <c r="E140" s="64"/>
      <c r="F140" s="48">
        <f>'M65'!N21</f>
        <v>0.7803026289046642</v>
      </c>
      <c r="G140" s="47">
        <f aca="true" t="shared" si="3" ref="G140:G175">IF(D140=1,1000,D140)</f>
        <v>1000</v>
      </c>
    </row>
    <row r="141" spans="1:7" ht="15.75">
      <c r="A141">
        <v>87</v>
      </c>
      <c r="B141" s="49">
        <f>'M65'!C10</f>
        <v>0</v>
      </c>
      <c r="C141" s="60">
        <f>'M65'!G10</f>
        <v>0</v>
      </c>
      <c r="D141" s="49">
        <f>'M65'!H10</f>
        <v>1</v>
      </c>
      <c r="E141" s="64"/>
      <c r="F141" s="48">
        <f>'M65'!N19</f>
        <v>0.7999058576218436</v>
      </c>
      <c r="G141" s="47">
        <f t="shared" si="3"/>
        <v>1000</v>
      </c>
    </row>
    <row r="142" spans="1:7" ht="15.75">
      <c r="A142">
        <v>173</v>
      </c>
      <c r="B142" s="49">
        <f>'M100'!C15</f>
        <v>0</v>
      </c>
      <c r="C142" s="60">
        <f>'M100'!G15</f>
        <v>0</v>
      </c>
      <c r="D142" s="49">
        <f>'M100'!H15</f>
        <v>1</v>
      </c>
      <c r="E142" s="64"/>
      <c r="F142" s="48">
        <f>'M+100'!N15</f>
        <v>0.8045738973615637</v>
      </c>
      <c r="G142" s="47">
        <f t="shared" si="3"/>
        <v>1000</v>
      </c>
    </row>
    <row r="143" spans="1:7" ht="15.75">
      <c r="A143">
        <v>32</v>
      </c>
      <c r="B143" s="49" t="e">
        <f>#REF!</f>
        <v>#REF!</v>
      </c>
      <c r="C143" s="60" t="e">
        <f>#REF!</f>
        <v>#REF!</v>
      </c>
      <c r="D143" s="49" t="e">
        <f>#REF!</f>
        <v>#REF!</v>
      </c>
      <c r="E143" s="64"/>
      <c r="F143" s="48" t="e">
        <f>#REF!</f>
        <v>#REF!</v>
      </c>
      <c r="G143" s="47" t="e">
        <f t="shared" si="3"/>
        <v>#REF!</v>
      </c>
    </row>
    <row r="144" spans="1:7" ht="15.75" customHeight="1">
      <c r="A144">
        <v>161</v>
      </c>
      <c r="B144" s="49">
        <f>'M90'!C21</f>
        <v>0</v>
      </c>
      <c r="C144" s="60">
        <f>'M90'!G21</f>
        <v>0</v>
      </c>
      <c r="D144" s="49">
        <f>'M90'!H21</f>
        <v>1</v>
      </c>
      <c r="E144" s="142"/>
      <c r="F144" s="48">
        <f>'M100'!N16</f>
        <v>0.8287556535242553</v>
      </c>
      <c r="G144" s="47">
        <f t="shared" si="3"/>
        <v>1000</v>
      </c>
    </row>
    <row r="145" spans="1:7" ht="15.75">
      <c r="A145">
        <v>27</v>
      </c>
      <c r="B145" s="49" t="e">
        <f>#REF!</f>
        <v>#REF!</v>
      </c>
      <c r="C145" s="60" t="e">
        <f>#REF!</f>
        <v>#REF!</v>
      </c>
      <c r="D145" s="49" t="e">
        <f>#REF!</f>
        <v>#REF!</v>
      </c>
      <c r="E145" s="141"/>
      <c r="F145" s="48" t="e">
        <f>#REF!</f>
        <v>#REF!</v>
      </c>
      <c r="G145" s="47" t="e">
        <f t="shared" si="3"/>
        <v>#REF!</v>
      </c>
    </row>
    <row r="146" spans="1:7" ht="15.75" customHeight="1">
      <c r="A146">
        <v>37</v>
      </c>
      <c r="B146" s="49" t="e">
        <f>#REF!</f>
        <v>#REF!</v>
      </c>
      <c r="C146" s="60" t="e">
        <f>#REF!</f>
        <v>#REF!</v>
      </c>
      <c r="D146" s="49" t="e">
        <f>#REF!</f>
        <v>#REF!</v>
      </c>
      <c r="E146" s="142"/>
      <c r="F146" s="48" t="e">
        <f>#REF!</f>
        <v>#REF!</v>
      </c>
      <c r="G146" s="47" t="e">
        <f t="shared" si="3"/>
        <v>#REF!</v>
      </c>
    </row>
    <row r="147" spans="1:7" ht="15.75" customHeight="1">
      <c r="A147">
        <v>38</v>
      </c>
      <c r="B147" s="49" t="e">
        <f>#REF!</f>
        <v>#REF!</v>
      </c>
      <c r="C147" s="60" t="e">
        <f>#REF!</f>
        <v>#REF!</v>
      </c>
      <c r="D147" s="49" t="e">
        <f>#REF!</f>
        <v>#REF!</v>
      </c>
      <c r="E147" s="142"/>
      <c r="F147" s="48" t="e">
        <f>#REF!</f>
        <v>#REF!</v>
      </c>
      <c r="G147" s="47" t="e">
        <f t="shared" si="3"/>
        <v>#REF!</v>
      </c>
    </row>
    <row r="148" spans="1:7" ht="15.75" customHeight="1">
      <c r="A148">
        <v>39</v>
      </c>
      <c r="B148" s="49" t="e">
        <f>#REF!</f>
        <v>#REF!</v>
      </c>
      <c r="C148" s="60" t="e">
        <f>#REF!</f>
        <v>#REF!</v>
      </c>
      <c r="D148" s="49" t="e">
        <f>#REF!</f>
        <v>#REF!</v>
      </c>
      <c r="E148" s="142"/>
      <c r="F148" s="48" t="e">
        <f>#REF!</f>
        <v>#REF!</v>
      </c>
      <c r="G148" s="47" t="e">
        <f t="shared" si="3"/>
        <v>#REF!</v>
      </c>
    </row>
    <row r="149" spans="1:7" ht="15.75" customHeight="1">
      <c r="A149">
        <v>40</v>
      </c>
      <c r="B149" s="49" t="e">
        <f>#REF!</f>
        <v>#REF!</v>
      </c>
      <c r="C149" s="60" t="e">
        <f>#REF!</f>
        <v>#REF!</v>
      </c>
      <c r="D149" s="49" t="e">
        <f>#REF!</f>
        <v>#REF!</v>
      </c>
      <c r="E149" s="142"/>
      <c r="F149" s="48" t="e">
        <f>#REF!</f>
        <v>#REF!</v>
      </c>
      <c r="G149" s="47" t="e">
        <f t="shared" si="3"/>
        <v>#REF!</v>
      </c>
    </row>
    <row r="150" spans="1:7" ht="15.75" customHeight="1">
      <c r="A150">
        <v>91</v>
      </c>
      <c r="B150" s="49">
        <f>'M65'!C14</f>
        <v>0</v>
      </c>
      <c r="C150" s="60">
        <f>'M65'!G14</f>
        <v>0</v>
      </c>
      <c r="D150" s="49">
        <f>'M65'!H14</f>
        <v>1</v>
      </c>
      <c r="E150" s="142"/>
      <c r="F150" s="48" t="e">
        <f>#REF!</f>
        <v>#REF!</v>
      </c>
      <c r="G150" s="47">
        <f t="shared" si="3"/>
        <v>1000</v>
      </c>
    </row>
    <row r="151" spans="1:7" ht="15.75" customHeight="1">
      <c r="A151">
        <v>92</v>
      </c>
      <c r="B151" s="49">
        <f>'M65'!C15</f>
        <v>0</v>
      </c>
      <c r="C151" s="60">
        <f>'M65'!G15</f>
        <v>0</v>
      </c>
      <c r="D151" s="49">
        <f>'M65'!H15</f>
        <v>1</v>
      </c>
      <c r="E151" s="142"/>
      <c r="F151" s="48" t="e">
        <f>#REF!</f>
        <v>#REF!</v>
      </c>
      <c r="G151" s="47">
        <f t="shared" si="3"/>
        <v>1000</v>
      </c>
    </row>
    <row r="152" spans="1:7" ht="15.75">
      <c r="A152">
        <v>93</v>
      </c>
      <c r="B152" s="49">
        <f>'M65'!C16</f>
        <v>0</v>
      </c>
      <c r="C152" s="60">
        <f>'M65'!G16</f>
        <v>0</v>
      </c>
      <c r="D152" s="49">
        <f>'M65'!H16</f>
        <v>1</v>
      </c>
      <c r="E152" s="64"/>
      <c r="F152" s="48" t="e">
        <f>#REF!</f>
        <v>#REF!</v>
      </c>
      <c r="G152" s="47">
        <f t="shared" si="3"/>
        <v>1000</v>
      </c>
    </row>
    <row r="153" spans="1:7" ht="15.75" customHeight="1">
      <c r="A153">
        <v>94</v>
      </c>
      <c r="B153" s="49">
        <f>'M65'!C17</f>
        <v>0</v>
      </c>
      <c r="C153" s="60">
        <f>'M65'!G17</f>
        <v>0</v>
      </c>
      <c r="D153" s="49">
        <f>'M65'!H17</f>
        <v>1</v>
      </c>
      <c r="E153" s="64"/>
      <c r="F153" s="48" t="e">
        <f>#REF!</f>
        <v>#REF!</v>
      </c>
      <c r="G153" s="47">
        <f t="shared" si="3"/>
        <v>1000</v>
      </c>
    </row>
    <row r="154" spans="1:7" ht="15.75">
      <c r="A154">
        <v>95</v>
      </c>
      <c r="B154" s="49">
        <f>'M65'!C18</f>
        <v>0</v>
      </c>
      <c r="C154" s="60">
        <f>'M65'!G18</f>
        <v>0</v>
      </c>
      <c r="D154" s="49">
        <f>'M65'!H18</f>
        <v>1</v>
      </c>
      <c r="E154" s="64"/>
      <c r="F154" s="48" t="e">
        <f>#REF!</f>
        <v>#REF!</v>
      </c>
      <c r="G154" s="47">
        <f t="shared" si="3"/>
        <v>1000</v>
      </c>
    </row>
    <row r="155" spans="1:7" ht="15.75">
      <c r="A155">
        <v>96</v>
      </c>
      <c r="B155" s="49">
        <f>'M65'!C19</f>
        <v>0</v>
      </c>
      <c r="C155" s="60">
        <f>'M65'!G19</f>
        <v>0</v>
      </c>
      <c r="D155" s="49">
        <f>'M65'!H19</f>
        <v>1</v>
      </c>
      <c r="E155" s="64"/>
      <c r="F155" s="48" t="e">
        <f>#REF!</f>
        <v>#REF!</v>
      </c>
      <c r="G155" s="47">
        <f t="shared" si="3"/>
        <v>1000</v>
      </c>
    </row>
    <row r="156" spans="1:7" ht="15.75">
      <c r="A156">
        <v>97</v>
      </c>
      <c r="B156" s="49">
        <f>'M65'!C20</f>
        <v>0</v>
      </c>
      <c r="C156" s="60">
        <f>'M65'!G20</f>
        <v>0</v>
      </c>
      <c r="D156" s="49">
        <f>'M65'!H20</f>
        <v>1</v>
      </c>
      <c r="E156" s="64"/>
      <c r="F156" s="48" t="e">
        <f>#REF!</f>
        <v>#REF!</v>
      </c>
      <c r="G156" s="47">
        <f t="shared" si="3"/>
        <v>1000</v>
      </c>
    </row>
    <row r="157" spans="1:7" ht="15.75">
      <c r="A157">
        <v>98</v>
      </c>
      <c r="B157" s="49">
        <f>'M65'!C21</f>
        <v>0</v>
      </c>
      <c r="C157" s="60">
        <f>'M65'!G21</f>
        <v>0</v>
      </c>
      <c r="D157" s="49">
        <f>'M65'!H21</f>
        <v>1</v>
      </c>
      <c r="E157" s="64"/>
      <c r="F157" s="48" t="e">
        <f>#REF!</f>
        <v>#REF!</v>
      </c>
      <c r="G157" s="47">
        <f t="shared" si="3"/>
        <v>1000</v>
      </c>
    </row>
    <row r="158" spans="1:7" ht="15.75">
      <c r="A158">
        <v>99</v>
      </c>
      <c r="B158" s="49">
        <f>'M65'!C22</f>
        <v>0</v>
      </c>
      <c r="C158" s="60">
        <f>'M65'!G22</f>
        <v>0</v>
      </c>
      <c r="D158" s="49">
        <f>'M65'!H22</f>
        <v>1</v>
      </c>
      <c r="E158" s="64"/>
      <c r="F158" s="48" t="e">
        <f>#REF!</f>
        <v>#REF!</v>
      </c>
      <c r="G158" s="47">
        <f t="shared" si="3"/>
        <v>1000</v>
      </c>
    </row>
    <row r="159" spans="1:7" ht="15.75">
      <c r="A159">
        <v>183</v>
      </c>
      <c r="B159" s="49" t="e">
        <f>'M+100'!#REF!</f>
        <v>#REF!</v>
      </c>
      <c r="C159" s="60">
        <f>'M+100'!G6</f>
        <v>100.5</v>
      </c>
      <c r="D159" s="49">
        <f>'M+100'!H6</f>
        <v>102.5</v>
      </c>
      <c r="E159" s="64"/>
      <c r="F159" s="48" t="e">
        <f>#REF!</f>
        <v>#REF!</v>
      </c>
      <c r="G159" s="47">
        <f t="shared" si="3"/>
        <v>102.5</v>
      </c>
    </row>
    <row r="160" spans="1:7" ht="15.75" customHeight="1">
      <c r="A160">
        <v>184</v>
      </c>
      <c r="B160" s="49">
        <f>'M+100'!C7</f>
        <v>0</v>
      </c>
      <c r="C160" s="60">
        <f>'M+100'!G7</f>
        <v>0</v>
      </c>
      <c r="D160" s="49">
        <f>'M+100'!H7</f>
        <v>1</v>
      </c>
      <c r="E160" s="64"/>
      <c r="F160" s="48" t="e">
        <f>#REF!</f>
        <v>#REF!</v>
      </c>
      <c r="G160" s="47">
        <f t="shared" si="3"/>
        <v>1000</v>
      </c>
    </row>
    <row r="161" spans="1:7" ht="15.75">
      <c r="A161">
        <v>185</v>
      </c>
      <c r="B161" s="49">
        <f>'M+100'!C8</f>
        <v>0</v>
      </c>
      <c r="C161" s="60">
        <f>'M+100'!G8</f>
        <v>0</v>
      </c>
      <c r="D161" s="49">
        <f>'M+100'!H8</f>
        <v>1</v>
      </c>
      <c r="E161" s="64"/>
      <c r="F161" s="48" t="e">
        <f>#REF!</f>
        <v>#REF!</v>
      </c>
      <c r="G161" s="47">
        <f t="shared" si="3"/>
        <v>1000</v>
      </c>
    </row>
    <row r="162" spans="1:7" ht="15.75">
      <c r="A162">
        <v>186</v>
      </c>
      <c r="B162" s="49">
        <f>'M+100'!C9</f>
        <v>0</v>
      </c>
      <c r="C162" s="60">
        <f>'M+100'!G9</f>
        <v>0</v>
      </c>
      <c r="D162" s="49">
        <f>'M+100'!H9</f>
        <v>1</v>
      </c>
      <c r="E162" s="64"/>
      <c r="F162" s="48" t="e">
        <f>#REF!</f>
        <v>#REF!</v>
      </c>
      <c r="G162" s="47">
        <f t="shared" si="3"/>
        <v>1000</v>
      </c>
    </row>
    <row r="163" spans="1:7" ht="15.75">
      <c r="A163">
        <v>187</v>
      </c>
      <c r="B163" s="49">
        <f>'M+100'!C10</f>
        <v>0</v>
      </c>
      <c r="C163" s="60">
        <f>'M+100'!G10</f>
        <v>0</v>
      </c>
      <c r="D163" s="49">
        <f>'M+100'!H10</f>
        <v>1</v>
      </c>
      <c r="E163" s="64"/>
      <c r="F163" s="48" t="e">
        <f>#REF!</f>
        <v>#REF!</v>
      </c>
      <c r="G163" s="47">
        <f t="shared" si="3"/>
        <v>1000</v>
      </c>
    </row>
    <row r="164" spans="1:7" ht="15.75" customHeight="1">
      <c r="A164">
        <v>188</v>
      </c>
      <c r="B164" s="49">
        <f>'M+100'!C11</f>
        <v>0</v>
      </c>
      <c r="C164" s="60">
        <f>'M+100'!G11</f>
        <v>0</v>
      </c>
      <c r="D164" s="49">
        <f>'M+100'!H11</f>
        <v>1</v>
      </c>
      <c r="E164" s="64"/>
      <c r="F164" s="48" t="e">
        <f>#REF!</f>
        <v>#REF!</v>
      </c>
      <c r="G164" s="47">
        <f t="shared" si="3"/>
        <v>1000</v>
      </c>
    </row>
    <row r="165" spans="1:7" ht="15.75">
      <c r="A165">
        <v>189</v>
      </c>
      <c r="B165" s="49">
        <f>'M+100'!C12</f>
        <v>0</v>
      </c>
      <c r="C165" s="60">
        <f>'M+100'!G12</f>
        <v>0</v>
      </c>
      <c r="D165" s="49">
        <f>'M+100'!H12</f>
        <v>1</v>
      </c>
      <c r="E165" s="64"/>
      <c r="F165" s="48" t="e">
        <f>#REF!</f>
        <v>#REF!</v>
      </c>
      <c r="G165" s="47">
        <f t="shared" si="3"/>
        <v>1000</v>
      </c>
    </row>
    <row r="166" spans="1:7" ht="15.75">
      <c r="A166">
        <v>190</v>
      </c>
      <c r="B166" s="49">
        <f>'M+100'!C13</f>
        <v>0</v>
      </c>
      <c r="C166" s="60">
        <f>'M+100'!G13</f>
        <v>0</v>
      </c>
      <c r="D166" s="49">
        <f>'M+100'!H13</f>
        <v>1</v>
      </c>
      <c r="E166" s="64"/>
      <c r="F166" s="48" t="e">
        <f>#REF!</f>
        <v>#REF!</v>
      </c>
      <c r="G166" s="47">
        <f t="shared" si="3"/>
        <v>1000</v>
      </c>
    </row>
    <row r="167" spans="1:7" ht="15.75">
      <c r="A167">
        <v>191</v>
      </c>
      <c r="B167" s="49">
        <f>'M+100'!C14</f>
        <v>0</v>
      </c>
      <c r="C167" s="60">
        <f>'M+100'!G14</f>
        <v>0</v>
      </c>
      <c r="D167" s="49">
        <f>'M+100'!H14</f>
        <v>1</v>
      </c>
      <c r="E167" s="64"/>
      <c r="F167" s="48" t="e">
        <f>#REF!</f>
        <v>#REF!</v>
      </c>
      <c r="G167" s="47">
        <f t="shared" si="3"/>
        <v>1000</v>
      </c>
    </row>
    <row r="168" spans="1:7" ht="15.75" customHeight="1">
      <c r="A168">
        <v>192</v>
      </c>
      <c r="B168" s="49">
        <f>'M+100'!C15</f>
        <v>0</v>
      </c>
      <c r="C168" s="60">
        <f>'M+100'!G15</f>
        <v>0</v>
      </c>
      <c r="D168" s="49">
        <f>'M+100'!H15</f>
        <v>1</v>
      </c>
      <c r="E168" s="64"/>
      <c r="F168" s="48" t="e">
        <f>#REF!</f>
        <v>#REF!</v>
      </c>
      <c r="G168" s="47">
        <f t="shared" si="3"/>
        <v>1000</v>
      </c>
    </row>
    <row r="169" spans="1:7" ht="15.75">
      <c r="A169">
        <v>193</v>
      </c>
      <c r="B169" s="49">
        <f>'M+100'!C16</f>
        <v>0</v>
      </c>
      <c r="C169" s="60">
        <f>'M+100'!G16</f>
        <v>0</v>
      </c>
      <c r="D169" s="49">
        <f>'M+100'!H16</f>
        <v>1</v>
      </c>
      <c r="E169" s="64"/>
      <c r="F169" s="48" t="e">
        <f>#REF!</f>
        <v>#REF!</v>
      </c>
      <c r="G169" s="47">
        <f t="shared" si="3"/>
        <v>1000</v>
      </c>
    </row>
    <row r="170" spans="1:7" ht="15.75">
      <c r="A170">
        <v>194</v>
      </c>
      <c r="B170" s="49">
        <f>'M+100'!C17</f>
        <v>0</v>
      </c>
      <c r="C170" s="60">
        <f>'M+100'!G17</f>
        <v>0</v>
      </c>
      <c r="D170" s="49">
        <f>'M+100'!H17</f>
        <v>1</v>
      </c>
      <c r="E170" s="64"/>
      <c r="F170" s="48" t="e">
        <f>#REF!</f>
        <v>#REF!</v>
      </c>
      <c r="G170" s="47">
        <f t="shared" si="3"/>
        <v>1000</v>
      </c>
    </row>
    <row r="171" spans="1:7" ht="15.75">
      <c r="A171">
        <v>195</v>
      </c>
      <c r="B171" s="49">
        <f>'M+100'!C18</f>
        <v>0</v>
      </c>
      <c r="C171" s="60">
        <f>'M+100'!G18</f>
        <v>0</v>
      </c>
      <c r="D171" s="49">
        <f>'M+100'!H18</f>
        <v>1</v>
      </c>
      <c r="E171" s="64"/>
      <c r="F171" s="48" t="e">
        <f>#REF!</f>
        <v>#REF!</v>
      </c>
      <c r="G171" s="47">
        <f t="shared" si="3"/>
        <v>1000</v>
      </c>
    </row>
    <row r="172" spans="1:7" ht="15.75" customHeight="1">
      <c r="A172">
        <v>196</v>
      </c>
      <c r="B172" s="49">
        <f>'M+100'!C19</f>
        <v>0</v>
      </c>
      <c r="C172" s="60">
        <f>'M+100'!G19</f>
        <v>0</v>
      </c>
      <c r="D172" s="49">
        <f>'M+100'!H19</f>
        <v>1</v>
      </c>
      <c r="E172" s="64"/>
      <c r="F172" s="48" t="e">
        <f>#REF!</f>
        <v>#REF!</v>
      </c>
      <c r="G172" s="47">
        <f t="shared" si="3"/>
        <v>1000</v>
      </c>
    </row>
    <row r="173" spans="1:7" ht="15.75" customHeight="1">
      <c r="A173">
        <v>197</v>
      </c>
      <c r="B173" s="49">
        <f>'M+100'!C20</f>
        <v>0</v>
      </c>
      <c r="C173" s="60">
        <f>'M+100'!G20</f>
        <v>0</v>
      </c>
      <c r="D173" s="49">
        <f>'M+100'!H20</f>
        <v>1</v>
      </c>
      <c r="E173" s="64"/>
      <c r="F173" s="48" t="e">
        <f>#REF!</f>
        <v>#REF!</v>
      </c>
      <c r="G173" s="47">
        <f t="shared" si="3"/>
        <v>1000</v>
      </c>
    </row>
    <row r="174" spans="1:7" ht="15.75">
      <c r="A174">
        <v>198</v>
      </c>
      <c r="B174" s="49">
        <f>'M+100'!C21</f>
        <v>0</v>
      </c>
      <c r="C174" s="60">
        <f>'M+100'!G21</f>
        <v>0</v>
      </c>
      <c r="D174" s="49">
        <f>'M+100'!H21</f>
        <v>1</v>
      </c>
      <c r="E174" s="64"/>
      <c r="F174" s="48" t="e">
        <f>#REF!</f>
        <v>#REF!</v>
      </c>
      <c r="G174" s="47">
        <f t="shared" si="3"/>
        <v>1000</v>
      </c>
    </row>
    <row r="175" spans="1:7" ht="15.75">
      <c r="A175">
        <v>199</v>
      </c>
      <c r="B175" s="49">
        <f>'M+100'!C22</f>
        <v>0</v>
      </c>
      <c r="C175" s="60">
        <f>'M+100'!G22</f>
        <v>0</v>
      </c>
      <c r="D175" s="49">
        <f>'M+100'!H22</f>
        <v>1</v>
      </c>
      <c r="E175" s="64"/>
      <c r="F175" s="48" t="e">
        <f>#REF!</f>
        <v>#REF!</v>
      </c>
      <c r="G175" s="47">
        <f t="shared" si="3"/>
        <v>1000</v>
      </c>
    </row>
    <row r="176" spans="1:7" ht="15.75" customHeight="1">
      <c r="A176">
        <v>41</v>
      </c>
      <c r="B176" s="49"/>
      <c r="C176" s="60"/>
      <c r="D176" s="49"/>
      <c r="E176" s="64"/>
      <c r="F176" s="48"/>
      <c r="G176" s="47"/>
    </row>
    <row r="177" spans="1:7" ht="15.75">
      <c r="A177">
        <v>42</v>
      </c>
      <c r="B177" s="49"/>
      <c r="C177" s="60"/>
      <c r="D177" s="49"/>
      <c r="E177" s="64"/>
      <c r="F177" s="48"/>
      <c r="G177" s="47"/>
    </row>
    <row r="178" spans="1:7" ht="15.75">
      <c r="A178">
        <v>43</v>
      </c>
      <c r="B178" s="49"/>
      <c r="C178" s="60"/>
      <c r="D178" s="49"/>
      <c r="E178" s="64"/>
      <c r="F178" s="48"/>
      <c r="G178" s="47"/>
    </row>
    <row r="179" spans="1:7" ht="15.75">
      <c r="A179">
        <v>44</v>
      </c>
      <c r="B179" s="49"/>
      <c r="C179" s="60"/>
      <c r="D179" s="49"/>
      <c r="E179" s="64"/>
      <c r="F179" s="48"/>
      <c r="G179" s="47"/>
    </row>
    <row r="180" spans="1:7" ht="15.75">
      <c r="A180">
        <v>45</v>
      </c>
      <c r="B180" s="49"/>
      <c r="C180" s="60"/>
      <c r="D180" s="49"/>
      <c r="E180" s="64"/>
      <c r="F180" s="48"/>
      <c r="G180" s="47"/>
    </row>
    <row r="181" spans="1:7" ht="15.75">
      <c r="A181">
        <v>46</v>
      </c>
      <c r="B181" s="49"/>
      <c r="C181" s="60"/>
      <c r="D181" s="49"/>
      <c r="E181" s="64"/>
      <c r="F181" s="48"/>
      <c r="G181" s="47"/>
    </row>
    <row r="182" spans="1:7" ht="15.75">
      <c r="A182">
        <v>47</v>
      </c>
      <c r="B182" s="49"/>
      <c r="C182" s="60"/>
      <c r="D182" s="49"/>
      <c r="E182" s="64"/>
      <c r="F182" s="48"/>
      <c r="G182" s="47"/>
    </row>
    <row r="183" spans="1:7" ht="15.75">
      <c r="A183">
        <v>48</v>
      </c>
      <c r="B183" s="49"/>
      <c r="C183" s="60"/>
      <c r="D183" s="49"/>
      <c r="E183" s="64"/>
      <c r="F183" s="48"/>
      <c r="G183" s="47"/>
    </row>
    <row r="184" spans="1:7" ht="15.75">
      <c r="A184">
        <v>49</v>
      </c>
      <c r="B184" s="49"/>
      <c r="C184" s="60"/>
      <c r="D184" s="49"/>
      <c r="E184" s="64"/>
      <c r="F184" s="48"/>
      <c r="G184" s="47"/>
    </row>
    <row r="185" spans="1:7" ht="15.75">
      <c r="A185">
        <v>50</v>
      </c>
      <c r="B185" s="49"/>
      <c r="C185" s="60"/>
      <c r="D185" s="49"/>
      <c r="E185" s="64"/>
      <c r="F185" s="48"/>
      <c r="G185" s="47"/>
    </row>
    <row r="186" spans="1:7" ht="15.75">
      <c r="A186">
        <v>51</v>
      </c>
      <c r="B186" s="49"/>
      <c r="C186" s="60"/>
      <c r="D186" s="49"/>
      <c r="E186" s="64"/>
      <c r="F186" s="48"/>
      <c r="G186" s="47"/>
    </row>
    <row r="187" spans="1:7" ht="15.75">
      <c r="A187">
        <v>52</v>
      </c>
      <c r="B187" s="49"/>
      <c r="C187" s="60"/>
      <c r="D187" s="49"/>
      <c r="E187" s="64"/>
      <c r="F187" s="48"/>
      <c r="G187" s="47"/>
    </row>
    <row r="188" spans="1:7" ht="15.75">
      <c r="A188">
        <v>53</v>
      </c>
      <c r="B188" s="49"/>
      <c r="C188" s="60"/>
      <c r="D188" s="49"/>
      <c r="E188" s="64"/>
      <c r="F188" s="48"/>
      <c r="G188" s="47"/>
    </row>
    <row r="189" spans="1:7" ht="15.75">
      <c r="A189">
        <v>54</v>
      </c>
      <c r="B189" s="49"/>
      <c r="C189" s="60"/>
      <c r="D189" s="49"/>
      <c r="E189" s="64"/>
      <c r="F189" s="48"/>
      <c r="G189" s="47"/>
    </row>
    <row r="190" spans="1:7" ht="15.75">
      <c r="A190">
        <v>55</v>
      </c>
      <c r="B190" s="49"/>
      <c r="C190" s="60"/>
      <c r="D190" s="49"/>
      <c r="E190" s="64"/>
      <c r="F190" s="48"/>
      <c r="G190" s="47"/>
    </row>
    <row r="191" spans="1:7" ht="15.75">
      <c r="A191">
        <v>56</v>
      </c>
      <c r="B191" s="49"/>
      <c r="C191" s="60"/>
      <c r="D191" s="49"/>
      <c r="E191" s="64"/>
      <c r="F191" s="48"/>
      <c r="G191" s="47"/>
    </row>
    <row r="192" spans="1:7" ht="15.75" customHeight="1">
      <c r="A192">
        <v>57</v>
      </c>
      <c r="B192" s="49"/>
      <c r="C192" s="60"/>
      <c r="D192" s="49"/>
      <c r="E192" s="64"/>
      <c r="F192" s="48"/>
      <c r="G192" s="47"/>
    </row>
    <row r="193" spans="1:7" ht="15.75">
      <c r="A193">
        <v>58</v>
      </c>
      <c r="B193" s="49"/>
      <c r="C193" s="60"/>
      <c r="D193" s="49"/>
      <c r="E193" s="64"/>
      <c r="F193" s="48"/>
      <c r="G193" s="47"/>
    </row>
    <row r="194" spans="1:7" ht="15.75" customHeight="1">
      <c r="A194">
        <v>59</v>
      </c>
      <c r="B194" s="49"/>
      <c r="C194" s="60"/>
      <c r="D194" s="49"/>
      <c r="E194" s="64"/>
      <c r="F194" s="48"/>
      <c r="G194" s="47"/>
    </row>
    <row r="195" spans="1:7" ht="15.75" customHeight="1">
      <c r="A195">
        <v>60</v>
      </c>
      <c r="B195" s="49"/>
      <c r="C195" s="60"/>
      <c r="D195" s="49"/>
      <c r="E195" s="64"/>
      <c r="F195" s="48"/>
      <c r="G195" s="47"/>
    </row>
    <row r="196" spans="1:7" ht="15.75">
      <c r="A196">
        <v>61</v>
      </c>
      <c r="B196" s="49"/>
      <c r="C196" s="60"/>
      <c r="D196" s="49"/>
      <c r="E196" s="64"/>
      <c r="F196" s="48"/>
      <c r="G196" s="140"/>
    </row>
    <row r="197" spans="1:7" ht="15.75">
      <c r="A197">
        <v>62</v>
      </c>
      <c r="B197" s="49"/>
      <c r="C197" s="60"/>
      <c r="D197" s="49"/>
      <c r="E197" s="64"/>
      <c r="F197" s="48"/>
      <c r="G197" s="140"/>
    </row>
    <row r="198" spans="1:7" ht="15.75">
      <c r="A198">
        <v>63</v>
      </c>
      <c r="B198" s="49"/>
      <c r="C198" s="60"/>
      <c r="D198" s="49"/>
      <c r="E198" s="64"/>
      <c r="F198" s="48"/>
      <c r="G198" s="140"/>
    </row>
    <row r="199" spans="1:7" ht="15.75">
      <c r="A199">
        <v>64</v>
      </c>
      <c r="B199" s="49"/>
      <c r="C199" s="60"/>
      <c r="D199" s="49"/>
      <c r="E199" s="64"/>
      <c r="F199" s="48"/>
      <c r="G199" s="140"/>
    </row>
    <row r="200" spans="1:7" ht="15.75">
      <c r="A200">
        <v>65</v>
      </c>
      <c r="B200" s="49"/>
      <c r="C200" s="60"/>
      <c r="D200" s="49"/>
      <c r="E200" s="64"/>
      <c r="F200" s="48"/>
      <c r="G200" s="140"/>
    </row>
    <row r="201" spans="1:7" ht="15.75">
      <c r="A201">
        <v>66</v>
      </c>
      <c r="B201" s="49"/>
      <c r="C201" s="60"/>
      <c r="D201" s="49"/>
      <c r="E201" s="64"/>
      <c r="F201" s="48"/>
      <c r="G201" s="140"/>
    </row>
    <row r="202" spans="1:7" ht="15.75">
      <c r="A202">
        <v>67</v>
      </c>
      <c r="B202" s="49"/>
      <c r="C202" s="60"/>
      <c r="D202" s="49"/>
      <c r="E202" s="64"/>
      <c r="F202" s="48"/>
      <c r="G202" s="140"/>
    </row>
    <row r="203" spans="1:7" ht="15.75">
      <c r="A203">
        <v>68</v>
      </c>
      <c r="B203" s="49"/>
      <c r="C203" s="60"/>
      <c r="D203" s="49"/>
      <c r="E203" s="64"/>
      <c r="F203" s="48"/>
      <c r="G203" s="140"/>
    </row>
    <row r="204" spans="1:7" ht="47.25" customHeight="1">
      <c r="A204">
        <v>69</v>
      </c>
      <c r="B204" s="49"/>
      <c r="C204" s="60"/>
      <c r="D204" s="49"/>
      <c r="E204" s="64"/>
      <c r="F204" s="138"/>
      <c r="G204" s="139"/>
    </row>
    <row r="205" spans="1:7" ht="47.25" customHeight="1">
      <c r="A205">
        <v>70</v>
      </c>
      <c r="B205" s="49"/>
      <c r="C205" s="60"/>
      <c r="D205" s="49"/>
      <c r="E205" s="64"/>
      <c r="F205" s="138"/>
      <c r="G205" s="139"/>
    </row>
    <row r="206" spans="1:7" ht="47.25" customHeight="1">
      <c r="A206">
        <v>71</v>
      </c>
      <c r="B206" s="49"/>
      <c r="C206" s="60"/>
      <c r="D206" s="49"/>
      <c r="E206" s="64"/>
      <c r="F206" s="138"/>
      <c r="G206" s="139"/>
    </row>
    <row r="207" spans="1:7" ht="47.25" customHeight="1">
      <c r="A207">
        <v>72</v>
      </c>
      <c r="B207" s="49"/>
      <c r="C207" s="60"/>
      <c r="D207" s="49"/>
      <c r="E207" s="64"/>
      <c r="F207" s="138"/>
      <c r="G207" s="139"/>
    </row>
    <row r="208" spans="1:7" ht="47.25" customHeight="1">
      <c r="A208">
        <v>73</v>
      </c>
      <c r="B208" s="49"/>
      <c r="C208" s="60"/>
      <c r="D208" s="49"/>
      <c r="E208" s="64"/>
      <c r="F208" s="138"/>
      <c r="G208" s="139"/>
    </row>
    <row r="209" spans="1:7" ht="47.25" customHeight="1">
      <c r="A209">
        <v>74</v>
      </c>
      <c r="B209" s="49"/>
      <c r="C209" s="60"/>
      <c r="D209" s="49"/>
      <c r="E209" s="64"/>
      <c r="F209" s="138"/>
      <c r="G209" s="139"/>
    </row>
    <row r="210" spans="1:7" ht="47.25" customHeight="1">
      <c r="A210">
        <v>75</v>
      </c>
      <c r="B210" s="49"/>
      <c r="C210" s="60"/>
      <c r="D210" s="49"/>
      <c r="E210" s="64"/>
      <c r="F210" s="138"/>
      <c r="G210" s="139"/>
    </row>
    <row r="211" spans="1:7" ht="47.25" customHeight="1">
      <c r="A211">
        <v>76</v>
      </c>
      <c r="B211" s="49"/>
      <c r="C211" s="60"/>
      <c r="D211" s="49"/>
      <c r="E211" s="64"/>
      <c r="F211" s="138"/>
      <c r="G211" s="139"/>
    </row>
    <row r="212" spans="1:7" ht="15.75" customHeight="1">
      <c r="A212">
        <v>77</v>
      </c>
      <c r="B212" s="49"/>
      <c r="C212" s="60"/>
      <c r="D212" s="49"/>
      <c r="E212" s="64"/>
      <c r="F212" s="138"/>
      <c r="G212" s="139"/>
    </row>
    <row r="213" spans="1:7" ht="47.25" customHeight="1">
      <c r="A213">
        <v>78</v>
      </c>
      <c r="B213" s="49"/>
      <c r="C213" s="60"/>
      <c r="D213" s="49"/>
      <c r="E213" s="64"/>
      <c r="F213" s="138"/>
      <c r="G213" s="139"/>
    </row>
    <row r="214" spans="1:7" ht="15.75" customHeight="1">
      <c r="A214">
        <v>79</v>
      </c>
      <c r="B214" s="49"/>
      <c r="C214" s="60"/>
      <c r="D214" s="49"/>
      <c r="E214" s="64"/>
      <c r="F214" s="138"/>
      <c r="G214" s="139"/>
    </row>
    <row r="215" spans="1:7" ht="47.25" customHeight="1">
      <c r="A215">
        <v>80</v>
      </c>
      <c r="B215" s="49"/>
      <c r="C215" s="60"/>
      <c r="D215" s="49"/>
      <c r="E215" s="64"/>
      <c r="F215" s="138"/>
      <c r="G215" s="139"/>
    </row>
    <row r="216" spans="1:7" ht="47.25" customHeight="1">
      <c r="A216">
        <v>101</v>
      </c>
      <c r="B216" s="49"/>
      <c r="C216" s="60"/>
      <c r="D216" s="49"/>
      <c r="E216" s="64"/>
      <c r="F216" s="138"/>
      <c r="G216" s="139"/>
    </row>
    <row r="217" spans="1:7" ht="47.25" customHeight="1">
      <c r="A217">
        <v>102</v>
      </c>
      <c r="B217" s="49"/>
      <c r="C217" s="60"/>
      <c r="D217" s="49"/>
      <c r="E217" s="64"/>
      <c r="F217" s="138"/>
      <c r="G217" s="139"/>
    </row>
    <row r="218" spans="1:7" ht="47.25" customHeight="1">
      <c r="A218">
        <v>103</v>
      </c>
      <c r="B218" s="49"/>
      <c r="C218" s="60"/>
      <c r="D218" s="49"/>
      <c r="E218" s="64"/>
      <c r="F218" s="138"/>
      <c r="G218" s="139"/>
    </row>
    <row r="219" spans="1:7" ht="47.25" customHeight="1">
      <c r="A219">
        <v>104</v>
      </c>
      <c r="B219" s="49"/>
      <c r="C219" s="60"/>
      <c r="D219" s="49"/>
      <c r="E219" s="64"/>
      <c r="F219" s="138"/>
      <c r="G219" s="139"/>
    </row>
    <row r="220" spans="1:7" ht="15.75" customHeight="1">
      <c r="A220">
        <v>105</v>
      </c>
      <c r="B220" s="49"/>
      <c r="C220" s="60"/>
      <c r="D220" s="49"/>
      <c r="E220" s="64"/>
      <c r="F220" s="138"/>
      <c r="G220" s="139"/>
    </row>
    <row r="221" spans="1:7" ht="15.75" customHeight="1">
      <c r="A221">
        <v>106</v>
      </c>
      <c r="B221" s="49"/>
      <c r="C221" s="60"/>
      <c r="D221" s="49"/>
      <c r="E221" s="64"/>
      <c r="F221" s="138"/>
      <c r="G221" s="139"/>
    </row>
    <row r="222" spans="1:7" ht="47.25" customHeight="1">
      <c r="A222">
        <v>107</v>
      </c>
      <c r="B222" s="49"/>
      <c r="C222" s="60"/>
      <c r="D222" s="49"/>
      <c r="E222" s="64"/>
      <c r="F222" s="138"/>
      <c r="G222" s="139"/>
    </row>
    <row r="223" spans="1:7" ht="15.75" customHeight="1">
      <c r="A223">
        <v>108</v>
      </c>
      <c r="B223" s="49"/>
      <c r="C223" s="60"/>
      <c r="D223" s="49"/>
      <c r="E223" s="64"/>
      <c r="F223" s="138"/>
      <c r="G223" s="139"/>
    </row>
    <row r="224" spans="1:7" ht="47.25" customHeight="1">
      <c r="A224">
        <v>109</v>
      </c>
      <c r="B224" s="49"/>
      <c r="C224" s="60"/>
      <c r="D224" s="49"/>
      <c r="E224" s="64"/>
      <c r="F224" s="138"/>
      <c r="G224" s="139"/>
    </row>
    <row r="225" spans="1:7" ht="47.25" customHeight="1">
      <c r="A225">
        <v>110</v>
      </c>
      <c r="B225" s="49"/>
      <c r="C225" s="60"/>
      <c r="D225" s="49"/>
      <c r="E225" s="64"/>
      <c r="F225" s="138"/>
      <c r="G225" s="139"/>
    </row>
    <row r="226" spans="1:7" ht="47.25" customHeight="1">
      <c r="A226">
        <v>111</v>
      </c>
      <c r="B226" s="49"/>
      <c r="C226" s="60"/>
      <c r="D226" s="49"/>
      <c r="E226" s="64"/>
      <c r="F226" s="138"/>
      <c r="G226" s="139"/>
    </row>
    <row r="227" spans="1:7" ht="47.25" customHeight="1">
      <c r="A227">
        <v>112</v>
      </c>
      <c r="B227" s="49"/>
      <c r="C227" s="60"/>
      <c r="D227" s="49"/>
      <c r="E227" s="64"/>
      <c r="F227" s="138"/>
      <c r="G227" s="139"/>
    </row>
    <row r="228" spans="1:7" ht="47.25" customHeight="1">
      <c r="A228">
        <v>113</v>
      </c>
      <c r="B228" s="49"/>
      <c r="C228" s="60"/>
      <c r="D228" s="49"/>
      <c r="E228" s="64"/>
      <c r="F228" s="138"/>
      <c r="G228" s="139"/>
    </row>
    <row r="229" spans="1:7" ht="47.25" customHeight="1">
      <c r="A229">
        <v>114</v>
      </c>
      <c r="B229" s="49"/>
      <c r="C229" s="60"/>
      <c r="D229" s="49"/>
      <c r="E229" s="64"/>
      <c r="F229" s="138"/>
      <c r="G229" s="139"/>
    </row>
    <row r="230" spans="1:7" ht="47.25" customHeight="1">
      <c r="A230">
        <v>115</v>
      </c>
      <c r="B230" s="49"/>
      <c r="C230" s="60"/>
      <c r="D230" s="49"/>
      <c r="E230" s="64"/>
      <c r="F230" s="138"/>
      <c r="G230" s="139"/>
    </row>
    <row r="231" spans="1:7" ht="47.25" customHeight="1">
      <c r="A231">
        <v>116</v>
      </c>
      <c r="B231" s="49"/>
      <c r="C231" s="60"/>
      <c r="D231" s="49"/>
      <c r="E231" s="64"/>
      <c r="F231" s="138"/>
      <c r="G231" s="139"/>
    </row>
    <row r="232" spans="1:7" ht="47.25" customHeight="1">
      <c r="A232">
        <v>117</v>
      </c>
      <c r="B232" s="49"/>
      <c r="C232" s="60"/>
      <c r="D232" s="49"/>
      <c r="E232" s="64"/>
      <c r="F232" s="138"/>
      <c r="G232" s="139"/>
    </row>
    <row r="233" spans="1:7" ht="15.75" customHeight="1">
      <c r="A233">
        <v>118</v>
      </c>
      <c r="B233" s="49"/>
      <c r="C233" s="60"/>
      <c r="D233" s="49"/>
      <c r="E233" s="64"/>
      <c r="F233" s="138"/>
      <c r="G233" s="139"/>
    </row>
    <row r="234" spans="1:7" ht="15.75" customHeight="1">
      <c r="A234">
        <v>119</v>
      </c>
      <c r="B234" s="49"/>
      <c r="C234" s="60"/>
      <c r="D234" s="49"/>
      <c r="E234" s="64"/>
      <c r="F234" s="138"/>
      <c r="G234" s="139"/>
    </row>
    <row r="235" spans="1:7" ht="15.75" customHeight="1">
      <c r="A235">
        <v>120</v>
      </c>
      <c r="B235" s="49"/>
      <c r="C235" s="60"/>
      <c r="D235" s="49"/>
      <c r="E235" s="64"/>
      <c r="F235" s="138"/>
      <c r="G235" s="139"/>
    </row>
    <row r="236" spans="1:7" ht="47.25" customHeight="1">
      <c r="A236">
        <v>141</v>
      </c>
      <c r="B236" s="49" t="e">
        <f>'M80'!#REF!</f>
        <v>#REF!</v>
      </c>
      <c r="C236" s="60" t="e">
        <f>'M80'!#REF!</f>
        <v>#REF!</v>
      </c>
      <c r="D236" s="49" t="e">
        <f>'M80'!#REF!</f>
        <v>#REF!</v>
      </c>
      <c r="E236" s="71"/>
      <c r="F236" s="143"/>
      <c r="G236" s="144"/>
    </row>
    <row r="237" spans="1:7" ht="47.25" customHeight="1">
      <c r="A237">
        <v>142</v>
      </c>
      <c r="B237" s="49" t="e">
        <f>'M80'!#REF!</f>
        <v>#REF!</v>
      </c>
      <c r="C237" s="60" t="e">
        <f>'M80'!#REF!</f>
        <v>#REF!</v>
      </c>
      <c r="D237" s="49" t="e">
        <f>'M80'!#REF!</f>
        <v>#REF!</v>
      </c>
      <c r="E237" s="71"/>
      <c r="F237" s="143"/>
      <c r="G237" s="144"/>
    </row>
    <row r="238" spans="1:7" ht="47.25" customHeight="1">
      <c r="A238">
        <v>143</v>
      </c>
      <c r="B238" s="49" t="e">
        <f>'M80'!#REF!</f>
        <v>#REF!</v>
      </c>
      <c r="C238" s="60" t="e">
        <f>'M80'!#REF!</f>
        <v>#REF!</v>
      </c>
      <c r="D238" s="49" t="e">
        <f>'M80'!#REF!</f>
        <v>#REF!</v>
      </c>
      <c r="E238" s="71"/>
      <c r="F238" s="143"/>
      <c r="G238" s="144"/>
    </row>
    <row r="239" spans="1:7" ht="47.25" customHeight="1">
      <c r="A239">
        <v>144</v>
      </c>
      <c r="B239" s="49" t="e">
        <f>'M80'!#REF!</f>
        <v>#REF!</v>
      </c>
      <c r="C239" s="60">
        <f>'M80'!G20</f>
        <v>75.5</v>
      </c>
      <c r="D239" s="49">
        <f>'M80'!H20</f>
        <v>77.5</v>
      </c>
      <c r="E239" s="71"/>
      <c r="F239" s="143"/>
      <c r="G239" s="144"/>
    </row>
    <row r="240" spans="1:7" ht="47.25" customHeight="1">
      <c r="A240">
        <v>145</v>
      </c>
      <c r="B240" s="49" t="str">
        <f>'M80'!C20</f>
        <v>Alexander Kyllönen</v>
      </c>
      <c r="C240" s="60">
        <f>'M80'!G21</f>
        <v>78.3</v>
      </c>
      <c r="D240" s="49">
        <f>'M80'!H21</f>
        <v>80</v>
      </c>
      <c r="E240" s="71"/>
      <c r="F240" s="143"/>
      <c r="G240" s="144"/>
    </row>
    <row r="241" spans="1:7" ht="47.25" customHeight="1">
      <c r="A241">
        <v>146</v>
      </c>
      <c r="B241" s="49" t="str">
        <f>'M80'!C21</f>
        <v>Mikko Vihanta</v>
      </c>
      <c r="C241" s="60">
        <f>'M80'!G22</f>
        <v>67</v>
      </c>
      <c r="D241" s="49">
        <f>'M80'!H22</f>
        <v>67.5</v>
      </c>
      <c r="E241" s="71"/>
      <c r="F241" s="143"/>
      <c r="G241" s="144"/>
    </row>
    <row r="242" spans="1:7" ht="47.25" customHeight="1">
      <c r="A242">
        <v>147</v>
      </c>
      <c r="B242" s="49" t="str">
        <f>'M80'!C22</f>
        <v>Heikki Länsä</v>
      </c>
      <c r="C242" s="60" t="e">
        <f>'M80'!#REF!</f>
        <v>#REF!</v>
      </c>
      <c r="D242" s="49" t="e">
        <f>'M80'!#REF!</f>
        <v>#REF!</v>
      </c>
      <c r="E242" s="71"/>
      <c r="F242" s="143"/>
      <c r="G242" s="144"/>
    </row>
    <row r="243" spans="1:7" ht="15.75" customHeight="1">
      <c r="A243">
        <v>148</v>
      </c>
      <c r="B243" s="49" t="e">
        <f>'M80'!#REF!</f>
        <v>#REF!</v>
      </c>
      <c r="C243" s="60" t="e">
        <f>'M80'!#REF!</f>
        <v>#REF!</v>
      </c>
      <c r="D243" s="49" t="e">
        <f>'M80'!#REF!</f>
        <v>#REF!</v>
      </c>
      <c r="E243" s="71"/>
      <c r="F243" s="143"/>
      <c r="G243" s="144"/>
    </row>
    <row r="244" ht="12.75">
      <c r="E244" s="63"/>
    </row>
    <row r="245" spans="2:5" ht="12.75">
      <c r="B245" s="2"/>
      <c r="E245" s="63"/>
    </row>
    <row r="246" spans="2:5" ht="12.75">
      <c r="B246" s="2"/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</sheetData>
  <sheetProtection formatCells="0" formatColumns="0" formatRows="0" insertColumns="0" insertRows="0" insertHyperlinks="0" deleteColumns="0" deleteRows="0" sort="0" autoFilter="0" pivotTables="0"/>
  <protectedRanges>
    <protectedRange sqref="B204:G243 F4:F143 F152:F203 B4:D203" name="Alue1_13"/>
  </protectedRanges>
  <conditionalFormatting sqref="F4:F143 D4:D136 D152:D203 F152:F203">
    <cfRule type="cellIs" priority="6" dxfId="0" operator="equal" stopIfTrue="1">
      <formula>1</formula>
    </cfRule>
  </conditionalFormatting>
  <conditionalFormatting sqref="B152:C203 B137:B143 B4:C136">
    <cfRule type="cellIs" priority="7" dxfId="0" operator="equal" stopIfTrue="1">
      <formula>0</formula>
    </cfRule>
  </conditionalFormatting>
  <conditionalFormatting sqref="E4:E35">
    <cfRule type="cellIs" priority="8" dxfId="0" operator="equal" stopIfTrue="1">
      <formula>-1</formula>
    </cfRule>
  </conditionalFormatting>
  <conditionalFormatting sqref="B204:G243">
    <cfRule type="cellIs" priority="5" dxfId="0" operator="equal" stopIfTrue="1">
      <formula>0</formula>
    </cfRule>
  </conditionalFormatting>
  <conditionalFormatting sqref="B144:B147">
    <cfRule type="cellIs" priority="4" dxfId="0" operator="equal" stopIfTrue="1">
      <formula>0</formula>
    </cfRule>
  </conditionalFormatting>
  <conditionalFormatting sqref="B148:B151">
    <cfRule type="cellIs" priority="3" dxfId="0" operator="equal" stopIfTrue="1">
      <formula>0</formula>
    </cfRule>
  </conditionalFormatting>
  <conditionalFormatting sqref="D137:D151">
    <cfRule type="cellIs" priority="1" dxfId="0" operator="equal" stopIfTrue="1">
      <formula>1</formula>
    </cfRule>
  </conditionalFormatting>
  <conditionalFormatting sqref="C137:C151">
    <cfRule type="cellIs" priority="2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41"/>
  <sheetViews>
    <sheetView tabSelected="1" zoomScalePageLayoutView="0" workbookViewId="0" topLeftCell="A6">
      <selection activeCell="E28" sqref="E28"/>
    </sheetView>
  </sheetViews>
  <sheetFormatPr defaultColWidth="9.140625" defaultRowHeight="12.75"/>
  <cols>
    <col min="3" max="3" width="31.28125" style="0" customWidth="1"/>
    <col min="4" max="4" width="20.00390625" style="0" customWidth="1"/>
    <col min="6" max="6" width="13.140625" style="0" customWidth="1"/>
  </cols>
  <sheetData>
    <row r="3" spans="2:3" ht="15.75">
      <c r="B3" s="95" t="s">
        <v>22</v>
      </c>
      <c r="C3" s="258" t="s">
        <v>101</v>
      </c>
    </row>
    <row r="4" spans="2:3" ht="15.75">
      <c r="B4" s="94" t="s">
        <v>16</v>
      </c>
      <c r="C4" s="258" t="s">
        <v>102</v>
      </c>
    </row>
    <row r="5" spans="2:3" ht="14.25">
      <c r="B5" s="99" t="s">
        <v>58</v>
      </c>
      <c r="C5" s="258" t="s">
        <v>103</v>
      </c>
    </row>
    <row r="6" spans="2:3" ht="14.25">
      <c r="B6" s="99" t="s">
        <v>28</v>
      </c>
      <c r="C6" s="258" t="s">
        <v>104</v>
      </c>
    </row>
    <row r="7" spans="2:3" ht="12.75">
      <c r="B7" s="98" t="s">
        <v>53</v>
      </c>
      <c r="C7" s="258" t="s">
        <v>105</v>
      </c>
    </row>
    <row r="8" spans="2:3" ht="12.75">
      <c r="B8" s="98" t="s">
        <v>67</v>
      </c>
      <c r="C8" s="258" t="s">
        <v>106</v>
      </c>
    </row>
    <row r="9" spans="2:3" ht="12.75">
      <c r="B9" s="98" t="s">
        <v>63</v>
      </c>
      <c r="C9" s="258" t="s">
        <v>107</v>
      </c>
    </row>
    <row r="10" spans="2:3" ht="12.75">
      <c r="B10" s="98" t="s">
        <v>75</v>
      </c>
      <c r="C10" s="258" t="s">
        <v>108</v>
      </c>
    </row>
    <row r="11" spans="2:3" ht="12.75">
      <c r="B11" s="98" t="s">
        <v>37</v>
      </c>
      <c r="C11" s="258" t="s">
        <v>109</v>
      </c>
    </row>
    <row r="12" spans="2:3" ht="12.75">
      <c r="B12" s="98" t="s">
        <v>47</v>
      </c>
      <c r="C12" s="258" t="s">
        <v>110</v>
      </c>
    </row>
    <row r="13" spans="2:3" ht="12.75">
      <c r="B13" s="98" t="s">
        <v>41</v>
      </c>
      <c r="C13" s="258" t="s">
        <v>111</v>
      </c>
    </row>
    <row r="14" spans="2:3" ht="12.75">
      <c r="B14" s="98" t="s">
        <v>36</v>
      </c>
      <c r="C14" s="258" t="s">
        <v>112</v>
      </c>
    </row>
    <row r="15" spans="2:3" ht="12.75">
      <c r="B15" s="98" t="s">
        <v>83</v>
      </c>
      <c r="C15" s="258" t="s">
        <v>113</v>
      </c>
    </row>
    <row r="16" spans="2:3" ht="12.75">
      <c r="B16" s="98" t="s">
        <v>87</v>
      </c>
      <c r="C16" s="258" t="s">
        <v>114</v>
      </c>
    </row>
    <row r="18" ht="15">
      <c r="C18" s="4" t="s">
        <v>115</v>
      </c>
    </row>
    <row r="19" spans="2:5" ht="12.75">
      <c r="B19" s="148">
        <v>1</v>
      </c>
      <c r="C19" s="300" t="s">
        <v>125</v>
      </c>
      <c r="D19" s="259" t="s">
        <v>86</v>
      </c>
      <c r="E19" s="261"/>
    </row>
    <row r="20" spans="2:5" ht="12.75">
      <c r="B20" s="189"/>
      <c r="C20" s="301" t="s">
        <v>124</v>
      </c>
      <c r="D20" s="262" t="s">
        <v>73</v>
      </c>
      <c r="E20" s="263"/>
    </row>
    <row r="21" spans="2:5" ht="12.75">
      <c r="B21" s="156"/>
      <c r="C21" s="307"/>
      <c r="D21" s="264" t="s">
        <v>71</v>
      </c>
      <c r="E21" s="234"/>
    </row>
    <row r="22" spans="2:5" ht="12.75">
      <c r="B22" s="153"/>
      <c r="C22" s="308"/>
      <c r="D22" s="259"/>
      <c r="E22" s="261"/>
    </row>
    <row r="23" spans="2:5" ht="12.75">
      <c r="B23" s="190">
        <v>2</v>
      </c>
      <c r="C23" s="301" t="s">
        <v>126</v>
      </c>
      <c r="D23" s="297" t="s">
        <v>62</v>
      </c>
      <c r="E23" s="263"/>
    </row>
    <row r="24" spans="2:5" ht="12.75">
      <c r="B24" s="189"/>
      <c r="C24" s="302" t="s">
        <v>128</v>
      </c>
      <c r="D24" s="262" t="s">
        <v>78</v>
      </c>
      <c r="E24" s="263"/>
    </row>
    <row r="25" spans="2:5" ht="12.75">
      <c r="B25" s="156"/>
      <c r="C25" s="307"/>
      <c r="D25" s="264" t="s">
        <v>127</v>
      </c>
      <c r="E25" s="234"/>
    </row>
    <row r="26" spans="2:5" ht="12.75">
      <c r="B26" s="153"/>
      <c r="C26" s="308"/>
      <c r="D26" s="260"/>
      <c r="E26" s="261"/>
    </row>
    <row r="27" spans="2:5" ht="12.75">
      <c r="B27" s="311">
        <v>3</v>
      </c>
      <c r="C27" s="301" t="s">
        <v>129</v>
      </c>
      <c r="D27" s="262" t="s">
        <v>55</v>
      </c>
      <c r="E27" s="263"/>
    </row>
    <row r="28" spans="2:5" ht="12.75">
      <c r="B28" s="189"/>
      <c r="C28" s="301" t="s">
        <v>130</v>
      </c>
      <c r="D28" s="262" t="s">
        <v>38</v>
      </c>
      <c r="E28" s="263"/>
    </row>
    <row r="29" spans="2:5" ht="12.75">
      <c r="B29" s="156"/>
      <c r="C29" s="307"/>
      <c r="D29" s="264" t="s">
        <v>39</v>
      </c>
      <c r="E29" s="234"/>
    </row>
    <row r="30" spans="2:5" ht="12.75">
      <c r="B30" s="153"/>
      <c r="C30" s="308"/>
      <c r="D30" s="259"/>
      <c r="E30" s="261"/>
    </row>
    <row r="31" spans="2:5" ht="12.75">
      <c r="B31" s="311">
        <v>4</v>
      </c>
      <c r="C31" s="303" t="s">
        <v>92</v>
      </c>
      <c r="D31" s="298" t="s">
        <v>91</v>
      </c>
      <c r="E31" s="263"/>
    </row>
    <row r="32" spans="2:5" ht="12.75">
      <c r="B32" s="311"/>
      <c r="C32" s="304" t="s">
        <v>132</v>
      </c>
      <c r="D32" s="298" t="s">
        <v>94</v>
      </c>
      <c r="E32" s="263"/>
    </row>
    <row r="33" spans="2:5" ht="12.75">
      <c r="B33" s="312"/>
      <c r="C33" s="306"/>
      <c r="D33" s="309" t="s">
        <v>131</v>
      </c>
      <c r="E33" s="234"/>
    </row>
    <row r="34" spans="2:5" ht="12.75">
      <c r="B34" s="313"/>
      <c r="C34" s="310"/>
      <c r="D34" s="220"/>
      <c r="E34" s="261"/>
    </row>
    <row r="35" spans="2:5" ht="12.75">
      <c r="B35" s="311">
        <v>5</v>
      </c>
      <c r="C35" s="303" t="s">
        <v>133</v>
      </c>
      <c r="D35" s="262" t="s">
        <v>31</v>
      </c>
      <c r="E35" s="263"/>
    </row>
    <row r="36" spans="2:5" ht="12.75">
      <c r="B36" s="311"/>
      <c r="C36" s="304" t="s">
        <v>134</v>
      </c>
      <c r="D36" s="298" t="s">
        <v>54</v>
      </c>
      <c r="E36" s="263"/>
    </row>
    <row r="37" spans="2:5" ht="12.75">
      <c r="B37" s="312"/>
      <c r="C37" s="306"/>
      <c r="D37" s="309" t="s">
        <v>30</v>
      </c>
      <c r="E37" s="234"/>
    </row>
    <row r="38" spans="2:5" ht="12.75">
      <c r="B38" s="311"/>
      <c r="C38" s="305"/>
      <c r="D38" s="299"/>
      <c r="E38" s="263"/>
    </row>
    <row r="39" spans="2:5" ht="12.75">
      <c r="B39" s="311">
        <v>6</v>
      </c>
      <c r="C39" s="303" t="s">
        <v>123</v>
      </c>
      <c r="D39" s="262" t="s">
        <v>135</v>
      </c>
      <c r="E39" s="263"/>
    </row>
    <row r="40" spans="2:5" ht="12.75">
      <c r="B40" s="189"/>
      <c r="C40" s="303" t="s">
        <v>138</v>
      </c>
      <c r="D40" s="262" t="s">
        <v>136</v>
      </c>
      <c r="E40" s="263"/>
    </row>
    <row r="41" spans="2:5" ht="12.75">
      <c r="B41" s="156"/>
      <c r="C41" s="306"/>
      <c r="D41" s="264" t="s">
        <v>137</v>
      </c>
      <c r="E41" s="234"/>
    </row>
  </sheetData>
  <sheetProtection/>
  <protectedRanges>
    <protectedRange sqref="B3:B4" name="Alue1"/>
    <protectedRange sqref="B5:B6" name="Alue1_1"/>
    <protectedRange sqref="B8:B9" name="Alue1_2"/>
  </protectedRange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</dc:creator>
  <cp:keywords/>
  <dc:description/>
  <cp:lastModifiedBy>sami</cp:lastModifiedBy>
  <cp:lastPrinted>2016-10-25T14:55:18Z</cp:lastPrinted>
  <dcterms:created xsi:type="dcterms:W3CDTF">2003-09-23T15:18:12Z</dcterms:created>
  <dcterms:modified xsi:type="dcterms:W3CDTF">2016-10-25T20:20:52Z</dcterms:modified>
  <cp:category/>
  <cp:version/>
  <cp:contentType/>
  <cp:contentStatus/>
</cp:coreProperties>
</file>